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howInkAnnotation="0" updateLinks="never" codeName="ThisWorkbook"/>
  <mc:AlternateContent xmlns:mc="http://schemas.openxmlformats.org/markup-compatibility/2006">
    <mc:Choice Requires="x15">
      <x15ac:absPath xmlns:x15ac="http://schemas.microsoft.com/office/spreadsheetml/2010/11/ac" url="https://franklinenergy-my.sharepoint.com/personal/sehlers_franklinenergy_com/Documents/TEP_UES/C&amp;I/Worksheets/2025/"/>
    </mc:Choice>
  </mc:AlternateContent>
  <xr:revisionPtr revIDLastSave="1" documentId="8_{D37CCE38-E978-44D9-8670-04084AD8A781}" xr6:coauthVersionLast="47" xr6:coauthVersionMax="47" xr10:uidLastSave="{BC5F71ED-3AF8-4284-85F3-89C91F3B9D1D}"/>
  <bookViews>
    <workbookView xWindow="-110" yWindow="-110" windowWidth="19420" windowHeight="10300" tabRatio="868" firstSheet="1" activeTab="1" xr2:uid="{00000000-000D-0000-FFFF-FFFF00000000}"/>
  </bookViews>
  <sheets>
    <sheet name="Cover" sheetId="53" r:id="rId1"/>
    <sheet name="Lighting" sheetId="52" r:id="rId2"/>
    <sheet name="Version History" sheetId="55" state="hidden" r:id="rId3"/>
    <sheet name="Nav Loader" sheetId="54" state="hidden" r:id="rId4"/>
  </sheets>
  <definedNames>
    <definedName name="_2FT_T5_to_LED_tubes">Lighting!$AU$4:$AU$4</definedName>
    <definedName name="_2FT_T8_to_LED_tubes">Lighting!$AM$4:$AM$4</definedName>
    <definedName name="_3FT_T12_to_LED_tubes">Lighting!$AQ$4:$AQ$4</definedName>
    <definedName name="_4FT_T12_to_LED_tubes">Lighting!$AR$4:$AR$4</definedName>
    <definedName name="_4FT_T5_to_LED_tubes">Lighting!$AV$4:$AV$5</definedName>
    <definedName name="_4FT_T8_to_LED_tubes">Lighting!$AN$4:$AN$4</definedName>
    <definedName name="_8FT_T12_to_LED_tubes">Lighting!$AS$4:$AS$5</definedName>
    <definedName name="_8FT_T8_to_2x_4FT_LED_tubes">Lighting!$AP$4:$AP$5</definedName>
    <definedName name="_8FT_T8_to_LED_tubes">Lighting!$AO$4:$AO$5</definedName>
    <definedName name="_xlnm._FilterDatabase" localSheetId="1" hidden="1">Lighting!$I$130:$P$274</definedName>
    <definedName name="Controls_Measures">Lighting!$AI$4:$AI$5</definedName>
    <definedName name="Daylighting_Controls">Lighting!$AK$4:$AK$20</definedName>
    <definedName name="Delamping_Interior">Lighting!$S$4:$S$19</definedName>
    <definedName name="Exterior_HID_Fixtures">Lighting!$AA$4:$AA$7</definedName>
    <definedName name="Exterior_HID_Lamps">Lighting!$AC$4:$AC$6</definedName>
    <definedName name="Exterior_LED_Reflector">Lighting!$AE$4:$AE$12</definedName>
    <definedName name="Exterior_LED_Standard">Lighting!$AH$4:$AH$9</definedName>
    <definedName name="Interior_HID_Fixtures">Lighting!$AB$4:$AB$5</definedName>
    <definedName name="Interior_HID_Lamps">Lighting!$AD$4:$AD$6</definedName>
    <definedName name="Interior_LED_Reflector">Lighting!$AF$4:$AF$12</definedName>
    <definedName name="Interior_LED_Standard">Lighting!$AG$4:$AG$8</definedName>
    <definedName name="LED_Panel">Lighting!$V$4:$V$7</definedName>
    <definedName name="LED_Panel_Recessed_1x4">Lighting!$W$4:$W$5</definedName>
    <definedName name="LED_Panel_Recessed_2x2">Lighting!$Y$4:$Y$5</definedName>
    <definedName name="LED_Panel_Recessed_2x4">Lighting!$X$4</definedName>
    <definedName name="LED_Panel_Surface_Suspended">Lighting!$Z$4:$Z$6</definedName>
    <definedName name="LED_Tubes">Lighting!$AL$4:$AL$5</definedName>
    <definedName name="LED_Tubes_Exterior">Lighting!$U$4:$U$8</definedName>
    <definedName name="LED_Tubes_Interior">Lighting!$T$4:$T$8</definedName>
    <definedName name="Measure">Lighting!$R$4:$R$10</definedName>
    <definedName name="Occupancy_Sensor">Lighting!$AJ$4:$AJ$21</definedName>
    <definedName name="_xlnm.Print_Area" localSheetId="0">Cover!$A$1:$N$54</definedName>
    <definedName name="_xlnm.Print_Area" localSheetId="1">Lighting!$A$1:$O$127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1" i="52" l="1"/>
  <c r="N91" i="52"/>
  <c r="O91" i="52"/>
  <c r="M92" i="52"/>
  <c r="N92" i="52"/>
  <c r="O92" i="52"/>
  <c r="M93" i="52"/>
  <c r="N93" i="52"/>
  <c r="O93" i="52"/>
  <c r="M94" i="52"/>
  <c r="N94" i="52"/>
  <c r="O94" i="52"/>
  <c r="M59" i="52"/>
  <c r="N59" i="52"/>
  <c r="O59" i="52"/>
  <c r="M60" i="52"/>
  <c r="N60" i="52"/>
  <c r="O60" i="52"/>
  <c r="M61" i="52"/>
  <c r="N61" i="52"/>
  <c r="O61" i="52"/>
  <c r="M62" i="52"/>
  <c r="N62" i="52"/>
  <c r="O62" i="52"/>
  <c r="M63" i="52"/>
  <c r="N63" i="52"/>
  <c r="O63" i="52"/>
  <c r="M64" i="52"/>
  <c r="N64" i="52"/>
  <c r="O64" i="52"/>
  <c r="M65" i="52"/>
  <c r="N65" i="52"/>
  <c r="O65" i="52"/>
  <c r="M66" i="52"/>
  <c r="N66" i="52"/>
  <c r="O66" i="52"/>
  <c r="M67" i="52"/>
  <c r="N67" i="52"/>
  <c r="O67" i="52"/>
  <c r="M68" i="52"/>
  <c r="N68" i="52"/>
  <c r="O68" i="52"/>
  <c r="M47" i="52"/>
  <c r="N47" i="52"/>
  <c r="O47" i="52"/>
  <c r="M48" i="52"/>
  <c r="N48" i="52"/>
  <c r="O48" i="52"/>
  <c r="M49" i="52"/>
  <c r="N49" i="52"/>
  <c r="O49" i="52"/>
  <c r="M50" i="52"/>
  <c r="N50" i="52"/>
  <c r="O50" i="52"/>
  <c r="M31" i="52"/>
  <c r="N31" i="52"/>
  <c r="O31" i="52"/>
  <c r="M32" i="52"/>
  <c r="N32" i="52"/>
  <c r="O32" i="52"/>
  <c r="M33" i="52"/>
  <c r="N33" i="52"/>
  <c r="O33" i="52"/>
  <c r="M34" i="52"/>
  <c r="N34" i="52"/>
  <c r="O34" i="52"/>
  <c r="M35" i="52"/>
  <c r="N35" i="52"/>
  <c r="O35" i="52"/>
  <c r="M36" i="52"/>
  <c r="N36" i="52"/>
  <c r="O36" i="52"/>
  <c r="M95" i="52"/>
  <c r="N95" i="52"/>
  <c r="O95" i="52"/>
  <c r="M96" i="52"/>
  <c r="N96" i="52"/>
  <c r="O96" i="52"/>
  <c r="M97" i="52"/>
  <c r="N97" i="52"/>
  <c r="O97" i="52"/>
  <c r="M98" i="52"/>
  <c r="N98" i="52"/>
  <c r="O98" i="52"/>
  <c r="M99" i="52"/>
  <c r="N99" i="52"/>
  <c r="O99" i="52"/>
  <c r="M100" i="52"/>
  <c r="N100" i="52"/>
  <c r="O100" i="52"/>
  <c r="M101" i="52"/>
  <c r="N101" i="52"/>
  <c r="O101" i="52"/>
  <c r="M102" i="52"/>
  <c r="N102" i="52"/>
  <c r="O102" i="52"/>
  <c r="M103" i="52"/>
  <c r="N103" i="52"/>
  <c r="O103" i="52"/>
  <c r="M104" i="52"/>
  <c r="N104" i="52"/>
  <c r="O104" i="52"/>
  <c r="M105" i="52"/>
  <c r="N105" i="52"/>
  <c r="O105" i="52"/>
  <c r="M69" i="52"/>
  <c r="N69" i="52"/>
  <c r="O69" i="52"/>
  <c r="M70" i="52"/>
  <c r="N70" i="52"/>
  <c r="O70" i="52"/>
  <c r="M71" i="52"/>
  <c r="N71" i="52"/>
  <c r="O71" i="52"/>
  <c r="M72" i="52"/>
  <c r="N72" i="52"/>
  <c r="O72" i="52"/>
  <c r="M73" i="52"/>
  <c r="N73" i="52"/>
  <c r="O73" i="52"/>
  <c r="M74" i="52"/>
  <c r="N74" i="52"/>
  <c r="O74" i="52"/>
  <c r="M75" i="52"/>
  <c r="N75" i="52"/>
  <c r="O75" i="52"/>
  <c r="M76" i="52"/>
  <c r="N76" i="52"/>
  <c r="O76" i="52"/>
  <c r="M77" i="52"/>
  <c r="N77" i="52"/>
  <c r="O77" i="52"/>
  <c r="M78" i="52"/>
  <c r="N78" i="52"/>
  <c r="O78" i="52"/>
  <c r="M79" i="52"/>
  <c r="N79" i="52"/>
  <c r="O79" i="52"/>
  <c r="M80" i="52"/>
  <c r="N80" i="52"/>
  <c r="O80" i="52"/>
  <c r="M81" i="52"/>
  <c r="N81" i="52"/>
  <c r="O81" i="52"/>
  <c r="M82" i="52"/>
  <c r="N82" i="52"/>
  <c r="O82" i="52"/>
  <c r="M83" i="52"/>
  <c r="N83" i="52"/>
  <c r="O83" i="52"/>
  <c r="M84" i="52"/>
  <c r="N84" i="52"/>
  <c r="O84" i="52"/>
  <c r="M85" i="52"/>
  <c r="N85" i="52"/>
  <c r="O85" i="52"/>
  <c r="M86" i="52"/>
  <c r="N86" i="52"/>
  <c r="O86" i="52"/>
  <c r="M87" i="52"/>
  <c r="N87" i="52"/>
  <c r="O87" i="52"/>
  <c r="O51" i="52"/>
  <c r="O52" i="52"/>
  <c r="O53" i="52"/>
  <c r="O54" i="52"/>
  <c r="O55" i="52"/>
  <c r="O56" i="52"/>
  <c r="O37" i="52"/>
  <c r="O38" i="52"/>
  <c r="O39" i="52"/>
  <c r="O40" i="52"/>
  <c r="O41" i="52"/>
  <c r="O42" i="52"/>
  <c r="O43" i="52"/>
  <c r="M37" i="52"/>
  <c r="N37" i="52"/>
  <c r="M38" i="52"/>
  <c r="N38" i="52"/>
  <c r="M39" i="52"/>
  <c r="N39" i="52"/>
  <c r="M40" i="52"/>
  <c r="N40" i="52"/>
  <c r="M41" i="52"/>
  <c r="N41" i="52"/>
  <c r="M42" i="52"/>
  <c r="N42" i="52"/>
  <c r="M43" i="52"/>
  <c r="N43" i="52"/>
  <c r="M51" i="52"/>
  <c r="N51" i="52"/>
  <c r="M52" i="52"/>
  <c r="N52" i="52"/>
  <c r="M53" i="52"/>
  <c r="N53" i="52"/>
  <c r="M54" i="52"/>
  <c r="N54" i="52"/>
  <c r="M55" i="52"/>
  <c r="N55" i="52"/>
  <c r="M56" i="52"/>
  <c r="N56" i="52"/>
  <c r="A159" i="52"/>
  <c r="P36" i="52"/>
  <c r="Q60" i="52" l="1"/>
  <c r="Q61" i="52"/>
  <c r="R61" i="52" s="1"/>
  <c r="S61" i="52"/>
  <c r="Q63" i="52"/>
  <c r="R63" i="52" s="1"/>
  <c r="S63" i="52"/>
  <c r="Q64" i="52"/>
  <c r="Q66" i="52"/>
  <c r="Q31" i="52"/>
  <c r="C27" i="54"/>
  <c r="F27" i="54" s="1"/>
  <c r="G27" i="54"/>
  <c r="S40" i="54"/>
  <c r="T40" i="54"/>
  <c r="S41" i="54"/>
  <c r="T41" i="54"/>
  <c r="S42" i="54"/>
  <c r="T42" i="54"/>
  <c r="S43" i="54"/>
  <c r="T43" i="54"/>
  <c r="S44" i="54"/>
  <c r="T44" i="54"/>
  <c r="S45" i="54"/>
  <c r="T45" i="54"/>
  <c r="S46" i="54"/>
  <c r="T46" i="54"/>
  <c r="S47" i="54"/>
  <c r="T47" i="54"/>
  <c r="S48" i="54"/>
  <c r="T48" i="54"/>
  <c r="S49" i="54"/>
  <c r="T49" i="54"/>
  <c r="Y70" i="54"/>
  <c r="Y69" i="54"/>
  <c r="Y68" i="54"/>
  <c r="Y67" i="54"/>
  <c r="Y66" i="54"/>
  <c r="Y65" i="54"/>
  <c r="Y64" i="54"/>
  <c r="Y63" i="54"/>
  <c r="Y62" i="54"/>
  <c r="Y61" i="54"/>
  <c r="Y60" i="54"/>
  <c r="Y59" i="54"/>
  <c r="Y58" i="54"/>
  <c r="Y57" i="54"/>
  <c r="Y56" i="54"/>
  <c r="S27" i="54"/>
  <c r="S55" i="54"/>
  <c r="T55" i="54"/>
  <c r="S28" i="54"/>
  <c r="T28" i="54"/>
  <c r="S29" i="54"/>
  <c r="T29" i="54"/>
  <c r="S30" i="54"/>
  <c r="T30" i="54"/>
  <c r="S31" i="54"/>
  <c r="T31" i="54"/>
  <c r="S32" i="54"/>
  <c r="T32" i="54"/>
  <c r="S33" i="54"/>
  <c r="T33" i="54"/>
  <c r="S34" i="54"/>
  <c r="T34" i="54"/>
  <c r="S35" i="54"/>
  <c r="T35" i="54"/>
  <c r="S36" i="54"/>
  <c r="T36" i="54"/>
  <c r="S37" i="54"/>
  <c r="T37" i="54"/>
  <c r="S38" i="54"/>
  <c r="T38" i="54"/>
  <c r="S39" i="54"/>
  <c r="T39" i="54"/>
  <c r="S50" i="54"/>
  <c r="T50" i="54"/>
  <c r="S51" i="54"/>
  <c r="T51" i="54"/>
  <c r="S52" i="54"/>
  <c r="T52" i="54"/>
  <c r="S53" i="54"/>
  <c r="T53" i="54"/>
  <c r="S54" i="54"/>
  <c r="T54" i="54"/>
  <c r="T27" i="54"/>
  <c r="G17" i="54"/>
  <c r="P18" i="54"/>
  <c r="P19" i="54"/>
  <c r="P20" i="54"/>
  <c r="P21" i="54"/>
  <c r="P22" i="54"/>
  <c r="P23" i="54"/>
  <c r="P24" i="54"/>
  <c r="P25" i="54"/>
  <c r="P26" i="54"/>
  <c r="P17" i="54"/>
  <c r="O17" i="54"/>
  <c r="O18" i="54"/>
  <c r="O19" i="54"/>
  <c r="O20" i="54"/>
  <c r="O21" i="54"/>
  <c r="O22" i="54"/>
  <c r="O23" i="54"/>
  <c r="O24" i="54"/>
  <c r="O25" i="54"/>
  <c r="O26" i="54"/>
  <c r="G57" i="54"/>
  <c r="G58" i="54"/>
  <c r="G59" i="54"/>
  <c r="G60" i="54"/>
  <c r="G61" i="54"/>
  <c r="G62" i="54"/>
  <c r="G63" i="54"/>
  <c r="G64" i="54"/>
  <c r="G65" i="54"/>
  <c r="G66" i="54"/>
  <c r="G67" i="54"/>
  <c r="G68" i="54"/>
  <c r="G69" i="54"/>
  <c r="G70" i="54"/>
  <c r="G56" i="54"/>
  <c r="G55" i="54"/>
  <c r="G54" i="54"/>
  <c r="G53" i="54"/>
  <c r="G52" i="54"/>
  <c r="G51" i="54"/>
  <c r="G50" i="54"/>
  <c r="G49" i="54"/>
  <c r="G48" i="54"/>
  <c r="G47" i="54"/>
  <c r="G46" i="54"/>
  <c r="G45" i="54"/>
  <c r="G44" i="54"/>
  <c r="G43" i="54"/>
  <c r="G42" i="54"/>
  <c r="G41" i="54"/>
  <c r="G40" i="54"/>
  <c r="G39" i="54"/>
  <c r="G38" i="54"/>
  <c r="G37" i="54"/>
  <c r="G36" i="54"/>
  <c r="G35" i="54"/>
  <c r="G34" i="54"/>
  <c r="G33" i="54"/>
  <c r="G32" i="54"/>
  <c r="G31" i="54"/>
  <c r="G30" i="54"/>
  <c r="G29" i="54"/>
  <c r="G28" i="54"/>
  <c r="G26" i="54"/>
  <c r="G25" i="54"/>
  <c r="G24" i="54"/>
  <c r="G23" i="54"/>
  <c r="G22" i="54"/>
  <c r="G21" i="54"/>
  <c r="G20" i="54"/>
  <c r="G19" i="54"/>
  <c r="G18" i="54"/>
  <c r="G16" i="54"/>
  <c r="G15" i="54"/>
  <c r="G14" i="54"/>
  <c r="G13" i="54"/>
  <c r="G12" i="54"/>
  <c r="G11" i="54"/>
  <c r="G10" i="54"/>
  <c r="G9" i="54"/>
  <c r="G8" i="54"/>
  <c r="G7" i="54"/>
  <c r="G6" i="54"/>
  <c r="G5" i="54"/>
  <c r="G4" i="54"/>
  <c r="C4" i="54"/>
  <c r="F4" i="54" s="1"/>
  <c r="C70" i="54"/>
  <c r="F70" i="54" s="1"/>
  <c r="C69" i="54"/>
  <c r="F69" i="54" s="1"/>
  <c r="C68" i="54"/>
  <c r="F68" i="54" s="1"/>
  <c r="C67" i="54"/>
  <c r="F67" i="54" s="1"/>
  <c r="C66" i="54"/>
  <c r="F66" i="54" s="1"/>
  <c r="C65" i="54"/>
  <c r="E65" i="54" s="1"/>
  <c r="C64" i="54"/>
  <c r="F64" i="54" s="1"/>
  <c r="C63" i="54"/>
  <c r="D63" i="54" s="1"/>
  <c r="C62" i="54"/>
  <c r="F62" i="54" s="1"/>
  <c r="C61" i="54"/>
  <c r="F61" i="54" s="1"/>
  <c r="C60" i="54"/>
  <c r="F60" i="54" s="1"/>
  <c r="C59" i="54"/>
  <c r="F59" i="54" s="1"/>
  <c r="C58" i="54"/>
  <c r="F58" i="54" s="1"/>
  <c r="C57" i="54"/>
  <c r="E57" i="54" s="1"/>
  <c r="C56" i="54"/>
  <c r="F56" i="54" s="1"/>
  <c r="C55" i="54"/>
  <c r="D55" i="54" s="1"/>
  <c r="X55" i="54" s="1"/>
  <c r="C54" i="54"/>
  <c r="F54" i="54" s="1"/>
  <c r="C53" i="54"/>
  <c r="F53" i="54" s="1"/>
  <c r="C52" i="54"/>
  <c r="F52" i="54" s="1"/>
  <c r="C51" i="54"/>
  <c r="F51" i="54" s="1"/>
  <c r="C50" i="54"/>
  <c r="F50" i="54" s="1"/>
  <c r="C49" i="54"/>
  <c r="E49" i="54" s="1"/>
  <c r="C48" i="54"/>
  <c r="F48" i="54" s="1"/>
  <c r="C47" i="54"/>
  <c r="F47" i="54" s="1"/>
  <c r="C46" i="54"/>
  <c r="F46" i="54" s="1"/>
  <c r="C45" i="54"/>
  <c r="F45" i="54" s="1"/>
  <c r="C44" i="54"/>
  <c r="F44" i="54" s="1"/>
  <c r="C43" i="54"/>
  <c r="F43" i="54" s="1"/>
  <c r="C42" i="54"/>
  <c r="F42" i="54" s="1"/>
  <c r="C41" i="54"/>
  <c r="D41" i="54" s="1"/>
  <c r="W41" i="54" s="1"/>
  <c r="C40" i="54"/>
  <c r="F40" i="54" s="1"/>
  <c r="C39" i="54"/>
  <c r="D39" i="54" s="1"/>
  <c r="X39" i="54" s="1"/>
  <c r="C38" i="54"/>
  <c r="F38" i="54" s="1"/>
  <c r="C37" i="54"/>
  <c r="F37" i="54" s="1"/>
  <c r="C36" i="54"/>
  <c r="F36" i="54" s="1"/>
  <c r="C35" i="54"/>
  <c r="F35" i="54" s="1"/>
  <c r="C34" i="54"/>
  <c r="F34" i="54" s="1"/>
  <c r="C33" i="54"/>
  <c r="D33" i="54" s="1"/>
  <c r="W33" i="54" s="1"/>
  <c r="C32" i="54"/>
  <c r="F32" i="54" s="1"/>
  <c r="C31" i="54"/>
  <c r="D31" i="54" s="1"/>
  <c r="X31" i="54" s="1"/>
  <c r="C30" i="54"/>
  <c r="F30" i="54" s="1"/>
  <c r="C29" i="54"/>
  <c r="F29" i="54" s="1"/>
  <c r="C28" i="54"/>
  <c r="F28" i="54" s="1"/>
  <c r="C26" i="54"/>
  <c r="F26" i="54" s="1"/>
  <c r="C25" i="54"/>
  <c r="D25" i="54" s="1"/>
  <c r="C24" i="54"/>
  <c r="F24" i="54" s="1"/>
  <c r="C23" i="54"/>
  <c r="D23" i="54" s="1"/>
  <c r="C22" i="54"/>
  <c r="F22" i="54" s="1"/>
  <c r="C21" i="54"/>
  <c r="F21" i="54" s="1"/>
  <c r="C20" i="54"/>
  <c r="F20" i="54" s="1"/>
  <c r="C19" i="54"/>
  <c r="F19" i="54" s="1"/>
  <c r="C18" i="54"/>
  <c r="F18" i="54" s="1"/>
  <c r="C17" i="54"/>
  <c r="D17" i="54" s="1"/>
  <c r="C16" i="54"/>
  <c r="F16" i="54" s="1"/>
  <c r="C15" i="54"/>
  <c r="D15" i="54" s="1"/>
  <c r="C14" i="54"/>
  <c r="F14" i="54" s="1"/>
  <c r="C13" i="54"/>
  <c r="F13" i="54" s="1"/>
  <c r="C12" i="54"/>
  <c r="F12" i="54" s="1"/>
  <c r="C11" i="54"/>
  <c r="D11" i="54" s="1"/>
  <c r="C10" i="54"/>
  <c r="F10" i="54" s="1"/>
  <c r="C9" i="54"/>
  <c r="E9" i="54" s="1"/>
  <c r="C8" i="54"/>
  <c r="F8" i="54" s="1"/>
  <c r="C7" i="54"/>
  <c r="D7" i="54" s="1"/>
  <c r="C6" i="54"/>
  <c r="D6" i="54" s="1"/>
  <c r="C5" i="54"/>
  <c r="E5" i="54" s="1"/>
  <c r="F11" i="54" l="1"/>
  <c r="F33" i="54"/>
  <c r="F25" i="54"/>
  <c r="F17" i="54"/>
  <c r="F9" i="54"/>
  <c r="F31" i="54"/>
  <c r="F23" i="54"/>
  <c r="F15" i="54"/>
  <c r="F7" i="54"/>
  <c r="D28" i="54"/>
  <c r="V28" i="54" s="1"/>
  <c r="D51" i="54"/>
  <c r="W51" i="54" s="1"/>
  <c r="E27" i="54"/>
  <c r="V41" i="54"/>
  <c r="V33" i="54"/>
  <c r="V55" i="54"/>
  <c r="V39" i="54"/>
  <c r="V31" i="54"/>
  <c r="E36" i="54"/>
  <c r="D60" i="54"/>
  <c r="D47" i="54"/>
  <c r="E44" i="54"/>
  <c r="D64" i="54"/>
  <c r="X41" i="54"/>
  <c r="E66" i="54"/>
  <c r="E61" i="54"/>
  <c r="D8" i="54"/>
  <c r="D48" i="54"/>
  <c r="V48" i="54" s="1"/>
  <c r="W31" i="54"/>
  <c r="W39" i="54"/>
  <c r="D40" i="54"/>
  <c r="V40" i="54" s="1"/>
  <c r="D56" i="54"/>
  <c r="E10" i="54"/>
  <c r="E34" i="54"/>
  <c r="D42" i="54"/>
  <c r="V42" i="54" s="1"/>
  <c r="D10" i="54"/>
  <c r="W55" i="54"/>
  <c r="R19" i="54"/>
  <c r="X33" i="54"/>
  <c r="D34" i="54"/>
  <c r="V34" i="54" s="1"/>
  <c r="D43" i="54"/>
  <c r="V43" i="54" s="1"/>
  <c r="D59" i="54"/>
  <c r="E42" i="54"/>
  <c r="D66" i="54"/>
  <c r="D13" i="54"/>
  <c r="E29" i="54"/>
  <c r="D24" i="54"/>
  <c r="E64" i="54"/>
  <c r="D29" i="54"/>
  <c r="V29" i="54" s="1"/>
  <c r="D52" i="54"/>
  <c r="V52" i="54" s="1"/>
  <c r="E56" i="54"/>
  <c r="E53" i="54"/>
  <c r="D21" i="54"/>
  <c r="E45" i="54"/>
  <c r="E13" i="54"/>
  <c r="E46" i="54"/>
  <c r="F39" i="54"/>
  <c r="Q23" i="54"/>
  <c r="R20" i="54"/>
  <c r="Q22" i="54"/>
  <c r="F55" i="54"/>
  <c r="Q24" i="54"/>
  <c r="R21" i="54"/>
  <c r="E70" i="54"/>
  <c r="E22" i="54"/>
  <c r="F63" i="54"/>
  <c r="Q25" i="54"/>
  <c r="R22" i="54"/>
  <c r="E54" i="54"/>
  <c r="Q18" i="54"/>
  <c r="Q26" i="54"/>
  <c r="R23" i="54"/>
  <c r="D54" i="54"/>
  <c r="V54" i="54" s="1"/>
  <c r="D16" i="54"/>
  <c r="Q19" i="54"/>
  <c r="Q17" i="54"/>
  <c r="R24" i="54"/>
  <c r="D46" i="54"/>
  <c r="V46" i="54" s="1"/>
  <c r="E14" i="54"/>
  <c r="E32" i="54"/>
  <c r="D38" i="54"/>
  <c r="V38" i="54" s="1"/>
  <c r="Q20" i="54"/>
  <c r="R17" i="54"/>
  <c r="R25" i="54"/>
  <c r="Q21" i="54"/>
  <c r="R18" i="54"/>
  <c r="R26" i="54"/>
  <c r="D5" i="54"/>
  <c r="E26" i="54"/>
  <c r="E50" i="54"/>
  <c r="E38" i="54"/>
  <c r="D69" i="54"/>
  <c r="E58" i="54"/>
  <c r="E52" i="54"/>
  <c r="E37" i="54"/>
  <c r="D22" i="54"/>
  <c r="D53" i="54"/>
  <c r="V53" i="54" s="1"/>
  <c r="E28" i="54"/>
  <c r="D36" i="54"/>
  <c r="V36" i="54" s="1"/>
  <c r="D68" i="54"/>
  <c r="D70" i="54"/>
  <c r="D50" i="54"/>
  <c r="V50" i="54" s="1"/>
  <c r="D37" i="54"/>
  <c r="V37" i="54" s="1"/>
  <c r="E21" i="54"/>
  <c r="D20" i="54"/>
  <c r="D12" i="54"/>
  <c r="E18" i="54"/>
  <c r="D44" i="54"/>
  <c r="V44" i="54" s="1"/>
  <c r="E30" i="54"/>
  <c r="E62" i="54"/>
  <c r="D62" i="54"/>
  <c r="D45" i="54"/>
  <c r="V45" i="54" s="1"/>
  <c r="D30" i="54"/>
  <c r="V30" i="54" s="1"/>
  <c r="E12" i="54"/>
  <c r="E6" i="54"/>
  <c r="E19" i="54"/>
  <c r="D35" i="54"/>
  <c r="V35" i="54" s="1"/>
  <c r="D67" i="54"/>
  <c r="F41" i="54"/>
  <c r="F49" i="54"/>
  <c r="F57" i="54"/>
  <c r="F65" i="54"/>
  <c r="E7" i="54"/>
  <c r="D27" i="54"/>
  <c r="V27" i="54" s="1"/>
  <c r="D19" i="54"/>
  <c r="D4" i="54"/>
  <c r="D14" i="54"/>
  <c r="F5" i="54"/>
  <c r="F6" i="54"/>
  <c r="E15" i="54"/>
  <c r="E17" i="54"/>
  <c r="D65" i="54"/>
  <c r="D9" i="54"/>
  <c r="D58" i="54"/>
  <c r="D57" i="54"/>
  <c r="D26" i="54"/>
  <c r="D18" i="54"/>
  <c r="E33" i="54"/>
  <c r="E25" i="54"/>
  <c r="D49" i="54"/>
  <c r="V49" i="54" s="1"/>
  <c r="E68" i="54"/>
  <c r="E60" i="54"/>
  <c r="E48" i="54"/>
  <c r="E40" i="54"/>
  <c r="E24" i="54"/>
  <c r="E20" i="54"/>
  <c r="E16" i="54"/>
  <c r="E8" i="54"/>
  <c r="D32" i="54"/>
  <c r="V32" i="54" s="1"/>
  <c r="E69" i="54"/>
  <c r="E41" i="54"/>
  <c r="D61" i="54"/>
  <c r="E4" i="54"/>
  <c r="E67" i="54"/>
  <c r="E63" i="54"/>
  <c r="E59" i="54"/>
  <c r="E55" i="54"/>
  <c r="E51" i="54"/>
  <c r="E47" i="54"/>
  <c r="E43" i="54"/>
  <c r="E39" i="54"/>
  <c r="E35" i="54"/>
  <c r="E31" i="54"/>
  <c r="E23" i="54"/>
  <c r="E11" i="54"/>
  <c r="R38" i="52"/>
  <c r="R39" i="52"/>
  <c r="R40" i="52"/>
  <c r="R41" i="52"/>
  <c r="R42" i="52"/>
  <c r="X51" i="54" l="1"/>
  <c r="V51" i="54"/>
  <c r="X47" i="54"/>
  <c r="V47" i="54"/>
  <c r="W47" i="54"/>
  <c r="W34" i="54"/>
  <c r="W46" i="54"/>
  <c r="X46" i="54"/>
  <c r="W43" i="54"/>
  <c r="X43" i="54"/>
  <c r="W40" i="54"/>
  <c r="X40" i="54"/>
  <c r="X45" i="54"/>
  <c r="W45" i="54"/>
  <c r="W44" i="54"/>
  <c r="X44" i="54"/>
  <c r="X49" i="54"/>
  <c r="W49" i="54"/>
  <c r="X34" i="54"/>
  <c r="W48" i="54"/>
  <c r="X48" i="54"/>
  <c r="W42" i="54"/>
  <c r="X42" i="54"/>
  <c r="W35" i="54"/>
  <c r="X35" i="54"/>
  <c r="W37" i="54"/>
  <c r="X37" i="54"/>
  <c r="W38" i="54"/>
  <c r="X38" i="54"/>
  <c r="W54" i="54"/>
  <c r="X54" i="54"/>
  <c r="W52" i="54"/>
  <c r="X52" i="54"/>
  <c r="W53" i="54"/>
  <c r="X53" i="54"/>
  <c r="W50" i="54"/>
  <c r="X50" i="54"/>
  <c r="W28" i="54"/>
  <c r="X28" i="54"/>
  <c r="W29" i="54"/>
  <c r="X29" i="54"/>
  <c r="X32" i="54"/>
  <c r="W32" i="54"/>
  <c r="X27" i="54"/>
  <c r="W27" i="54"/>
  <c r="W30" i="54"/>
  <c r="X30" i="54"/>
  <c r="W36" i="54"/>
  <c r="X36" i="54"/>
  <c r="A215" i="52"/>
  <c r="A216" i="52"/>
  <c r="A217" i="52"/>
  <c r="A218" i="52"/>
  <c r="A219" i="52"/>
  <c r="A220" i="52"/>
  <c r="A221" i="52"/>
  <c r="A222" i="52"/>
  <c r="A223" i="52"/>
  <c r="A224" i="52"/>
  <c r="A225" i="52"/>
  <c r="A226" i="52"/>
  <c r="A227" i="52"/>
  <c r="A228" i="52"/>
  <c r="A229" i="52"/>
  <c r="A230" i="52"/>
  <c r="A231" i="52"/>
  <c r="A214" i="52"/>
  <c r="A203" i="52"/>
  <c r="A204" i="52"/>
  <c r="A205" i="52"/>
  <c r="A206" i="52"/>
  <c r="A207" i="52"/>
  <c r="A208" i="52"/>
  <c r="A209" i="52"/>
  <c r="A210" i="52"/>
  <c r="A211" i="52"/>
  <c r="A212" i="52"/>
  <c r="A213" i="52"/>
  <c r="A198" i="52"/>
  <c r="A199" i="52"/>
  <c r="A200" i="52"/>
  <c r="A201" i="52"/>
  <c r="A202" i="52"/>
  <c r="A197" i="52"/>
  <c r="Q32" i="52"/>
  <c r="Q33" i="52"/>
  <c r="Q34" i="52"/>
  <c r="Q35" i="52"/>
  <c r="Q36" i="52"/>
  <c r="Q37" i="52"/>
  <c r="Q38" i="52"/>
  <c r="Q39" i="52"/>
  <c r="Q40" i="52"/>
  <c r="Q41" i="52"/>
  <c r="Q42" i="52"/>
  <c r="Q43" i="52"/>
  <c r="P59" i="52"/>
  <c r="A178" i="52"/>
  <c r="A169" i="52"/>
  <c r="A192" i="52"/>
  <c r="A193" i="52"/>
  <c r="A194" i="52"/>
  <c r="A195" i="52"/>
  <c r="A196" i="52"/>
  <c r="A191" i="52"/>
  <c r="A187" i="52"/>
  <c r="A188" i="52"/>
  <c r="A189" i="52"/>
  <c r="A190" i="52"/>
  <c r="A186" i="52"/>
  <c r="A179" i="52"/>
  <c r="A180" i="52"/>
  <c r="A181" i="52"/>
  <c r="A182" i="52"/>
  <c r="A183" i="52"/>
  <c r="A184" i="52"/>
  <c r="A185" i="52"/>
  <c r="A177" i="52"/>
  <c r="A170" i="52"/>
  <c r="A171" i="52"/>
  <c r="A172" i="52"/>
  <c r="A173" i="52"/>
  <c r="A174" i="52"/>
  <c r="A175" i="52"/>
  <c r="A176" i="52"/>
  <c r="A168" i="52"/>
  <c r="A137" i="52" l="1"/>
  <c r="A138" i="52"/>
  <c r="A136" i="52"/>
  <c r="A135" i="52"/>
  <c r="A134" i="52"/>
  <c r="A133" i="52"/>
  <c r="A132" i="52"/>
  <c r="A131" i="52"/>
  <c r="A166" i="52" l="1"/>
  <c r="A167" i="52"/>
  <c r="A165" i="52"/>
  <c r="A163" i="52"/>
  <c r="A164" i="52"/>
  <c r="A162" i="52"/>
  <c r="A160" i="52"/>
  <c r="A156" i="52"/>
  <c r="A157" i="52"/>
  <c r="A158" i="52"/>
  <c r="A155" i="52"/>
  <c r="Q70" i="52" l="1"/>
  <c r="R70" i="52" s="1"/>
  <c r="S72" i="52"/>
  <c r="S75" i="52"/>
  <c r="S78" i="52"/>
  <c r="S86" i="52"/>
  <c r="Q75" i="52"/>
  <c r="R75" i="52" s="1"/>
  <c r="S60" i="52"/>
  <c r="S66" i="52"/>
  <c r="Q73" i="52"/>
  <c r="R73" i="52" s="1"/>
  <c r="Q76" i="52"/>
  <c r="R76" i="52" s="1"/>
  <c r="Q79" i="52"/>
  <c r="R79" i="52" s="1"/>
  <c r="S81" i="52"/>
  <c r="S84" i="52"/>
  <c r="S87" i="52"/>
  <c r="S71" i="52"/>
  <c r="S80" i="52"/>
  <c r="Q84" i="52"/>
  <c r="R84" i="52" s="1"/>
  <c r="Q67" i="52"/>
  <c r="R67" i="52" s="1"/>
  <c r="S70" i="52"/>
  <c r="Q82" i="52"/>
  <c r="R82" i="52" s="1"/>
  <c r="Q85" i="52"/>
  <c r="R85" i="52" s="1"/>
  <c r="S77" i="52"/>
  <c r="S65" i="52"/>
  <c r="S67" i="52"/>
  <c r="Q71" i="52"/>
  <c r="R71" i="52" s="1"/>
  <c r="S73" i="52"/>
  <c r="S76" i="52"/>
  <c r="S79" i="52"/>
  <c r="S85" i="52"/>
  <c r="S68" i="52"/>
  <c r="S62" i="52"/>
  <c r="Q68" i="52"/>
  <c r="R68" i="52" s="1"/>
  <c r="Q74" i="52"/>
  <c r="R74" i="52" s="1"/>
  <c r="Q77" i="52"/>
  <c r="R77" i="52" s="1"/>
  <c r="Q80" i="52"/>
  <c r="R80" i="52" s="1"/>
  <c r="S82" i="52"/>
  <c r="Q86" i="52"/>
  <c r="R86" i="52" s="1"/>
  <c r="S64" i="52"/>
  <c r="Q83" i="52"/>
  <c r="R83" i="52" s="1"/>
  <c r="S69" i="52"/>
  <c r="Q87" i="52"/>
  <c r="R87" i="52" s="1"/>
  <c r="Q62" i="52"/>
  <c r="R62" i="52" s="1"/>
  <c r="Q65" i="52"/>
  <c r="R65" i="52" s="1"/>
  <c r="Q69" i="52"/>
  <c r="R69" i="52" s="1"/>
  <c r="Q72" i="52"/>
  <c r="R72" i="52" s="1"/>
  <c r="S74" i="52"/>
  <c r="Q78" i="52"/>
  <c r="R78" i="52" s="1"/>
  <c r="S83" i="52"/>
  <c r="Q81" i="52"/>
  <c r="R81" i="52" s="1"/>
  <c r="R64" i="52"/>
  <c r="R60" i="52"/>
  <c r="R66" i="52"/>
  <c r="Q59" i="52"/>
  <c r="R59" i="52" s="1"/>
  <c r="A241" i="52" l="1"/>
  <c r="A242" i="52"/>
  <c r="A243" i="52"/>
  <c r="A244" i="52"/>
  <c r="A245" i="52"/>
  <c r="A246" i="52"/>
  <c r="A247" i="52"/>
  <c r="A240" i="52"/>
  <c r="A233" i="52"/>
  <c r="A234" i="52"/>
  <c r="A235" i="52"/>
  <c r="A236" i="52"/>
  <c r="A237" i="52"/>
  <c r="A238" i="52"/>
  <c r="A239" i="52"/>
  <c r="A232" i="52"/>
  <c r="S59" i="52" l="1"/>
  <c r="P32" i="52"/>
  <c r="P39" i="52"/>
  <c r="P38" i="52"/>
  <c r="P37" i="52"/>
  <c r="P43" i="52"/>
  <c r="P35" i="52"/>
  <c r="P42" i="52"/>
  <c r="P34" i="52"/>
  <c r="P31" i="52"/>
  <c r="P41" i="52"/>
  <c r="P33" i="52"/>
  <c r="P40" i="52"/>
  <c r="P87" i="52" l="1"/>
  <c r="P86" i="52"/>
  <c r="P85" i="52"/>
  <c r="P84" i="52"/>
  <c r="P83" i="52"/>
  <c r="P82" i="52"/>
  <c r="P81" i="52"/>
  <c r="P80" i="52"/>
  <c r="P79" i="52"/>
  <c r="P78" i="52"/>
  <c r="P77" i="52"/>
  <c r="P76" i="52"/>
  <c r="P75" i="52"/>
  <c r="P74" i="52"/>
  <c r="P73" i="52"/>
  <c r="P72" i="52"/>
  <c r="P71" i="52"/>
  <c r="P70" i="52"/>
  <c r="P69" i="52"/>
  <c r="P68" i="52"/>
  <c r="P67" i="52"/>
  <c r="P66" i="52"/>
  <c r="P65" i="52"/>
  <c r="P64" i="52"/>
  <c r="P63" i="52"/>
  <c r="P62" i="52"/>
  <c r="P61" i="52"/>
  <c r="P60" i="52"/>
  <c r="Q92" i="52"/>
  <c r="Q93" i="52"/>
  <c r="Q94" i="52"/>
  <c r="Q95" i="52"/>
  <c r="Q96" i="52"/>
  <c r="Q97" i="52"/>
  <c r="Q98" i="52"/>
  <c r="Q99" i="52"/>
  <c r="Q100" i="52"/>
  <c r="Q101" i="52"/>
  <c r="Q102" i="52"/>
  <c r="Q103" i="52"/>
  <c r="Q104" i="52"/>
  <c r="Q105" i="52"/>
  <c r="Q91" i="52"/>
  <c r="O108" i="5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Wetzel, Adrian</author>
  </authors>
  <commentList>
    <comment ref="L30" authorId="0" shapeId="0" xr:uid="{00000000-0006-0000-0100-000001000000}">
      <text>
        <r>
          <rPr>
            <sz val="9"/>
            <color indexed="81"/>
            <rFont val="Tahoma"/>
            <family val="2"/>
          </rPr>
          <t>When replacing 8FT lamps with 4FT LED tubes please enter quantities in multiples of 2.</t>
        </r>
      </text>
    </comment>
  </commentList>
</comments>
</file>

<file path=xl/sharedStrings.xml><?xml version="1.0" encoding="utf-8"?>
<sst xmlns="http://schemas.openxmlformats.org/spreadsheetml/2006/main" count="715" uniqueCount="390">
  <si>
    <t>Business Energy Solutions</t>
  </si>
  <si>
    <t>2025 Rebate Application</t>
  </si>
  <si>
    <t>Prescriptive Measures for Existing Facilities</t>
  </si>
  <si>
    <t>Lighting</t>
  </si>
  <si>
    <t>Submit application to:</t>
  </si>
  <si>
    <t>UniSource Business Energy Solutions</t>
  </si>
  <si>
    <t>Tel: 1-866-540-4315</t>
  </si>
  <si>
    <t>UniSourceBES@franklinenergy.com</t>
  </si>
  <si>
    <t>Application Process</t>
  </si>
  <si>
    <t>1. Submit a Pre-Notification Application.</t>
  </si>
  <si>
    <t>2. Install the qualified technology.</t>
  </si>
  <si>
    <t>3. Submit a complete, signed Final Application with all documentation.</t>
  </si>
  <si>
    <t>4. Receive incentive check within 6 weeks of Final Application approval.</t>
  </si>
  <si>
    <t>Last Modified: 1/1/2025</t>
  </si>
  <si>
    <t>UES - Prescriptive Application</t>
  </si>
  <si>
    <t xml:space="preserve">Lighting Incentive Specifications &amp; Worksheet </t>
  </si>
  <si>
    <t>Data Range Names for Lighting Measures</t>
  </si>
  <si>
    <t>Project Name:</t>
  </si>
  <si>
    <t>UES Account #:</t>
  </si>
  <si>
    <t>Measure</t>
  </si>
  <si>
    <t>Delamping_Interior</t>
  </si>
  <si>
    <t>LED_Tubes_Interior</t>
  </si>
  <si>
    <t>LED_Tubes_Exterior</t>
  </si>
  <si>
    <t>LED_Panel</t>
  </si>
  <si>
    <t>LED_Panel_Recessed_1x4</t>
  </si>
  <si>
    <t>LED_Panel_Recessed_2x4</t>
  </si>
  <si>
    <t>LED_Panel_Recessed_2x2</t>
  </si>
  <si>
    <t>LED_Panel_Surface_Suspended</t>
  </si>
  <si>
    <t>Exterior_HID_Fixtures</t>
  </si>
  <si>
    <t>Interior_HID_Fixtures</t>
  </si>
  <si>
    <t>Exterior_HID_Lamps</t>
  </si>
  <si>
    <t>Interior_HID_Lamps</t>
  </si>
  <si>
    <t>Exterior_LED_Reflector</t>
  </si>
  <si>
    <t>Interior_LED_Reflector</t>
  </si>
  <si>
    <t>Interior_LED_Standard</t>
  </si>
  <si>
    <t>Exterior_LED_Standard</t>
  </si>
  <si>
    <t>Controls_Measures</t>
  </si>
  <si>
    <t>Occupancy_Sensor</t>
  </si>
  <si>
    <t>Daylighting_Controls</t>
  </si>
  <si>
    <t>LED_Tubes</t>
  </si>
  <si>
    <t>_2FT_T8_to_LED_tubes</t>
  </si>
  <si>
    <t>_4FT_T8_to_LED_tubes</t>
  </si>
  <si>
    <t>_8FT_T8_to_LED_tubes</t>
  </si>
  <si>
    <t>_8FT_T8_to_2x_4FT_LED_tubes</t>
  </si>
  <si>
    <t>_3FT_T12_to_LED_tubes</t>
  </si>
  <si>
    <t>_4FT_T12_to_LED_tubes</t>
  </si>
  <si>
    <t>_8FT_T12_to_LED_tubes</t>
  </si>
  <si>
    <t>_8FT_T12_to_2x_4FT_LED_tubes</t>
  </si>
  <si>
    <t>_2FT_T5_to_LED_tubes</t>
  </si>
  <si>
    <t>_4FT_T5_to_LED_tubes</t>
  </si>
  <si>
    <t>Lighting Measure Incentives</t>
  </si>
  <si>
    <t>Delamp 2' T12 Less than 12' above ground</t>
  </si>
  <si>
    <t>&lt;3000</t>
  </si>
  <si>
    <t>&gt;=3000 to &lt;7500</t>
  </si>
  <si>
    <t>MH/HPS to LED Fixture &lt;50W</t>
  </si>
  <si>
    <t>MH/HPS to LED Fixture &lt;160W</t>
  </si>
  <si>
    <t>MH/HPS to LED Lamp &lt;35W</t>
  </si>
  <si>
    <t>BR20</t>
  </si>
  <si>
    <t>Incandescent to Standard LED &lt;4.5W</t>
  </si>
  <si>
    <t>Incandescent to Standard LED &lt;3.5W</t>
  </si>
  <si>
    <t>Grocery</t>
  </si>
  <si>
    <t>LED Panel</t>
  </si>
  <si>
    <t>Exterior HID Fixtures (Metal Halide or High Pressure Sodium to LED)</t>
  </si>
  <si>
    <t>Delamp 2' T12 More than 12' above ground</t>
  </si>
  <si>
    <t>MH/HPS to LED Fixture &gt;=50W to &lt;150W</t>
  </si>
  <si>
    <t>MH/HPS to LED Fixture  &gt;=160W</t>
  </si>
  <si>
    <t>MH/HPS to LED Lamp &gt;=35W to &lt;100W</t>
  </si>
  <si>
    <t>BR30</t>
  </si>
  <si>
    <t>Incandescent to Standard LED &lt;7.6W</t>
  </si>
  <si>
    <t>Hotel/Motel: Common Areas</t>
  </si>
  <si>
    <t>Incentive</t>
  </si>
  <si>
    <t>Delamp 3' T12 Less than 12' above ground</t>
  </si>
  <si>
    <t>&gt;=7500</t>
  </si>
  <si>
    <t>MH/HPS to LED Fixture &gt;=150W to &lt;255W</t>
  </si>
  <si>
    <t>MH/HPS to LED Lamp &gt;=100W</t>
  </si>
  <si>
    <t>BR40</t>
  </si>
  <si>
    <t>Incandescent to Standard LED &lt;11.3W</t>
  </si>
  <si>
    <t>Incandescent to Standard LED &lt;7.5W</t>
  </si>
  <si>
    <t>Hotel/Motel: Guest Rooms</t>
  </si>
  <si>
    <t>LED Panel &lt;3000 Lumens</t>
  </si>
  <si>
    <t>$4.00 per fixture</t>
  </si>
  <si>
    <t>LED Outdoor Lights - HID Fixtures - &lt;50W</t>
  </si>
  <si>
    <t>$15.00 per fixture</t>
  </si>
  <si>
    <t>Delamp 3' T12 More than 12' above ground</t>
  </si>
  <si>
    <t>MH/HPS to LED Fixture  &gt;=255W</t>
  </si>
  <si>
    <t>R20</t>
  </si>
  <si>
    <t>Incandescent to Standard LED &lt;14.8W</t>
  </si>
  <si>
    <t>Incandescent to Standard LED &lt;11.5W</t>
  </si>
  <si>
    <t>Medical: Inpatient</t>
  </si>
  <si>
    <t>LED Panel &gt;=3000 to &lt;7500 Lumens</t>
  </si>
  <si>
    <t>LED Outdoor Lights - HID Fixtures - &gt;=50W to &lt;150W</t>
  </si>
  <si>
    <t>$30.00 per fixture</t>
  </si>
  <si>
    <t>Delamp 4' T12 Less than 12' above ground</t>
  </si>
  <si>
    <t>R30</t>
  </si>
  <si>
    <t>Incandescent to Standard LED &gt;=14.8W</t>
  </si>
  <si>
    <t>Incandescent to Standard LED &lt;15W</t>
  </si>
  <si>
    <t>Medical: Outpatient</t>
  </si>
  <si>
    <t>LED Panel &gt;=7500 Lumens</t>
  </si>
  <si>
    <t>$35.00 per fixture</t>
  </si>
  <si>
    <t>LED Outdoor Lights - HID Fixtures - &gt;=150W to &lt;255W</t>
  </si>
  <si>
    <t>$110.00 per fixture</t>
  </si>
  <si>
    <t>Delamp 4' T12  More than 12' above ground</t>
  </si>
  <si>
    <t>R40</t>
  </si>
  <si>
    <t>Incandescent to Standard LED &gt;=15W</t>
  </si>
  <si>
    <t>Office</t>
  </si>
  <si>
    <t>LED Panel 2x2</t>
  </si>
  <si>
    <t>LED Outdoor Lights - HID Fixtures - &gt;=255W</t>
  </si>
  <si>
    <t>$215.00 per fixture</t>
  </si>
  <si>
    <t>Delamp 8' T12 Less than 12' above ground</t>
  </si>
  <si>
    <t>PAR20</t>
  </si>
  <si>
    <t>Industrial: 1 shift</t>
  </si>
  <si>
    <t>LED Reflector (Indoor &amp; Outdoor)</t>
  </si>
  <si>
    <t>Interior HID Fixtures (Metal Halide or High Pressure Sodium to LED)</t>
  </si>
  <si>
    <t>Delamp 8' T12 More than 12' above ground</t>
  </si>
  <si>
    <t>PAR30</t>
  </si>
  <si>
    <t>Industrial: 2 shifts</t>
  </si>
  <si>
    <t xml:space="preserve">Reflector - BR20 and R20 </t>
  </si>
  <si>
    <t>$2.50 per lamp</t>
  </si>
  <si>
    <t>LED Indoor Lights - HID Fixtures - &lt;160W</t>
  </si>
  <si>
    <t>Delamp 2' T8 Less than 12' above ground</t>
  </si>
  <si>
    <t>PAR38</t>
  </si>
  <si>
    <t>Industrial: 3 shifts</t>
  </si>
  <si>
    <t>Reflector - BR30, BR40, R30, R40</t>
  </si>
  <si>
    <t>$5.25 per lamp</t>
  </si>
  <si>
    <t>LED Indoor Lights - HID Fixtures - &gt;=160W</t>
  </si>
  <si>
    <t>Delamp 2' T8 More than 12' above ground</t>
  </si>
  <si>
    <t>Restaurant</t>
  </si>
  <si>
    <t>Reflector - PAR20</t>
  </si>
  <si>
    <t>$6.00 per lamp</t>
  </si>
  <si>
    <t>HID Lamps (Indoor &amp; Outdoor)</t>
  </si>
  <si>
    <t>Delamp 3' T8 Less than 12' above ground</t>
  </si>
  <si>
    <t>Retail: Enclosed and Strip Malls</t>
  </si>
  <si>
    <t>Reflector - PAR30 and PAR38</t>
  </si>
  <si>
    <t>$8.50 per lamp</t>
  </si>
  <si>
    <t>LED Indoor Lights - HID Lamp - &lt;35W</t>
  </si>
  <si>
    <t>$7.50 per lamp</t>
  </si>
  <si>
    <t>Delamp 3' T8 More than 12' above ground</t>
  </si>
  <si>
    <t>Retail: Non-Mall</t>
  </si>
  <si>
    <t>LED Tubes (Indoor &amp; Outdoor)</t>
  </si>
  <si>
    <t>LED Indoor Lights - HID Lamp - &gt;=35W to &lt;100W</t>
  </si>
  <si>
    <t>$60.00 per lamp</t>
  </si>
  <si>
    <t>Delamp 4' T8 Less than 12' above ground</t>
  </si>
  <si>
    <t>Warehouse and Storage</t>
  </si>
  <si>
    <t>T8 or T5 to LED Linear Tube - 2FT</t>
  </si>
  <si>
    <t>$3.75 per lamp</t>
  </si>
  <si>
    <t>LED Indoor Lights - HID Lamp - &gt;=100W</t>
  </si>
  <si>
    <t>$100.00 per lamp</t>
  </si>
  <si>
    <t>Delamp 4' T8 More than 12' above ground</t>
  </si>
  <si>
    <t>Public Assembly</t>
  </si>
  <si>
    <t>T8, or T5 to LED Linear Tube - 4FT</t>
  </si>
  <si>
    <t>Delamp 8' T8 Less than 12' above ground</t>
  </si>
  <si>
    <t>Miscellaneous</t>
  </si>
  <si>
    <t>T8 to LED Linear Tube - 8FT</t>
  </si>
  <si>
    <t>$11.50 per lamp</t>
  </si>
  <si>
    <t>Delamp 8' T8 More than 12' above ground</t>
  </si>
  <si>
    <t>Parking Garage</t>
  </si>
  <si>
    <t>College/University</t>
  </si>
  <si>
    <t>Miscellaneous Lighting</t>
  </si>
  <si>
    <t>K-12 School</t>
  </si>
  <si>
    <t>Interior Delamping</t>
  </si>
  <si>
    <t>$5.00 per lamp</t>
  </si>
  <si>
    <t>Daylighting Controls</t>
  </si>
  <si>
    <t>$48.00 per controller</t>
  </si>
  <si>
    <t>Occupancy Sensors</t>
  </si>
  <si>
    <t>$105.00 per sensor</t>
  </si>
  <si>
    <t>Important Notes:</t>
  </si>
  <si>
    <r>
      <t>1.</t>
    </r>
    <r>
      <rPr>
        <b/>
        <i/>
        <sz val="11"/>
        <color indexed="10"/>
        <rFont val="Arial"/>
        <family val="2"/>
      </rPr>
      <t xml:space="preserve"> A room-by-room survey must be provided for projects over 30 fixtures and all delamping projects.</t>
    </r>
  </si>
  <si>
    <t>2. All work shall be performed in accordance with all applicable professional standards and comply with all applicable federal, state, and local laws, ordinances,codes and regulations.</t>
  </si>
  <si>
    <t>Yellow Box: Click in box and select from drop down menu</t>
  </si>
  <si>
    <t>Green Box: requires a number to be entered</t>
  </si>
  <si>
    <t>White Box:  No entry required</t>
  </si>
  <si>
    <t>Room by Room Survey Required</t>
  </si>
  <si>
    <t>LED Tubes Incentive Calculator:</t>
  </si>
  <si>
    <t>*Click here for all measures except for LED Tubes and Sensors</t>
  </si>
  <si>
    <t>*Click here for Sensors</t>
  </si>
  <si>
    <t>*Top of Page</t>
  </si>
  <si>
    <t xml:space="preserve">Measure type </t>
  </si>
  <si>
    <t>New LED Wattage</t>
  </si>
  <si>
    <t>Old Lamp Wattage</t>
  </si>
  <si>
    <t>Quantity</t>
  </si>
  <si>
    <t>Incentive Amount</t>
  </si>
  <si>
    <t xml:space="preserve">Incentive </t>
  </si>
  <si>
    <t>Page 2 of 3</t>
  </si>
  <si>
    <t>Lighting Incentive Specifications &amp; Worksheet</t>
  </si>
  <si>
    <t>LED Panel Incentive Calculator:</t>
  </si>
  <si>
    <t>*Click here to go back to top of page</t>
  </si>
  <si>
    <t>Lumens</t>
  </si>
  <si>
    <t>New
Wattage</t>
  </si>
  <si>
    <t>Old Wattage</t>
  </si>
  <si>
    <r>
      <t xml:space="preserve">Lighting Measures Incentive Calculator: </t>
    </r>
    <r>
      <rPr>
        <b/>
        <sz val="14"/>
        <color indexed="10"/>
        <rFont val="Arial"/>
        <family val="2"/>
      </rPr>
      <t/>
    </r>
  </si>
  <si>
    <t>Measure Type</t>
  </si>
  <si>
    <t>Existing Min</t>
  </si>
  <si>
    <t>Existing Max</t>
  </si>
  <si>
    <t>https://www.youtube.com/watch?v=U3eWhRcTH0w</t>
  </si>
  <si>
    <t>You tube video with lesson on how to set up double vlookup formula for data validation</t>
  </si>
  <si>
    <t>Lookup Table for formula for Incentive D: Col New Fixture Wattage</t>
  </si>
  <si>
    <t>Description</t>
  </si>
  <si>
    <t>minimum</t>
  </si>
  <si>
    <t>maximum</t>
  </si>
  <si>
    <t>LED &lt;= 50 Watts</t>
  </si>
  <si>
    <t>LED &gt; 50 Watts and &lt;=90 Watts</t>
  </si>
  <si>
    <t>LED &gt; 90 Watts and &lt;=150 Watts</t>
  </si>
  <si>
    <t>LED &gt; 150 Watts</t>
  </si>
  <si>
    <t>Conditional Formatting formula</t>
  </si>
  <si>
    <t>Reminder Flag to include Room by Room</t>
  </si>
  <si>
    <t>=SUM($K$29:$L$41)+SUM($L$64:$L$72)+SUM($L$75:$L$81)+SUM($B$85:$B$97)&gt;=30</t>
  </si>
  <si>
    <t>Validation  Formulas</t>
  </si>
  <si>
    <t>=indirect(if(or(a19="Pulse_Start_Metal_Halide",a19="HID_to_T8_or_T5"),concatenate(a19,"_",c19),a19))</t>
  </si>
  <si>
    <t>Incentive C: Col Old Lamp Wattage</t>
  </si>
  <si>
    <t>=if(right(c66,11)="&gt; 100 Watts",f66&gt;100,f66&lt;=100)</t>
  </si>
  <si>
    <t>Incentive C: Col New Lamp Wattage</t>
  </si>
  <si>
    <t>=J66&lt;=.4*f66</t>
  </si>
  <si>
    <t>Incentive D: Col New Fixture Wattage</t>
  </si>
  <si>
    <t>=AND(F77&gt;VLOOKUP(C77,$U$66:$W$69,2,0),F77&lt;=VLOOKUP(C77,$U$66:$W$69,3,0))</t>
  </si>
  <si>
    <t>Daylight and Occupancy Sensors Incentive Calculator:</t>
  </si>
  <si>
    <t>Usage Area</t>
  </si>
  <si>
    <t>Sensor Quantity</t>
  </si>
  <si>
    <t>Connected Watts</t>
  </si>
  <si>
    <t>Project Completion Date</t>
  </si>
  <si>
    <t xml:space="preserve">Lighting Total  </t>
  </si>
  <si>
    <t>Rebates cannot exceed 75% of the incremental measure cost.</t>
  </si>
  <si>
    <t>Page 3 of 3</t>
  </si>
  <si>
    <t>Measure Specifications</t>
  </si>
  <si>
    <r>
      <rPr>
        <b/>
        <sz val="10"/>
        <color rgb="FF000000"/>
        <rFont val="Arial"/>
      </rPr>
      <t xml:space="preserve">Interior Delamping
</t>
    </r>
    <r>
      <rPr>
        <sz val="10"/>
        <color rgb="FF000000"/>
        <rFont val="Arial"/>
      </rPr>
      <t>Delamping is the permanent removal of existing fluorescent lamps. Unused lamps, lamp holders, and ballasts must be permanently removed from the fixture to claim the delamping credit. This measure is applicable when retrofitting T12 to T8 or simply delamping a T8 fixture. It is not available for delamping a T12 fixture. Delamping incentives are only valid for interior fixtures. A Pre-Notification Application and pre-inspection are required for delamping projects.</t>
    </r>
  </si>
  <si>
    <r>
      <rPr>
        <b/>
        <sz val="10"/>
        <rFont val="Arial"/>
        <family val="2"/>
      </rPr>
      <t xml:space="preserve">Daylighting Controls
</t>
    </r>
    <r>
      <rPr>
        <sz val="10"/>
        <rFont val="Arial"/>
        <family val="2"/>
      </rPr>
      <t xml:space="preserve">Eligible controls shall consist of a photosensor that controls on/off, stepped, or continuous dimming ballasts.  The on/off controller should turn off artificial lighting when the interior illuminance meets the desired indoor lighting level. The stepped controller generally dims the artificial lighting 50% when the interior illuminance levels reach 50% (example for a 2-step controller) of the desired lighting levels. Continuous or dimming controllers dim artificial lighting proportional to the available ambient light. All types of daylight sensor controls are required to be commissioned in order to ensure proper sensor calibration and energy savings.  Systems that allow on/off overrides are not eligible.  A manufacturer's specification sheet must accompany the application. </t>
    </r>
  </si>
  <si>
    <r>
      <rPr>
        <b/>
        <sz val="10"/>
        <color rgb="FF000000"/>
        <rFont val="Arial"/>
        <family val="2"/>
      </rPr>
      <t>Exterior</t>
    </r>
    <r>
      <rPr>
        <sz val="10"/>
        <color rgb="FF000000"/>
        <rFont val="Arial"/>
        <family val="2"/>
      </rPr>
      <t xml:space="preserve"> </t>
    </r>
    <r>
      <rPr>
        <b/>
        <sz val="10"/>
        <color rgb="FF000000"/>
        <rFont val="Arial"/>
        <family val="2"/>
      </rPr>
      <t xml:space="preserve">HID to LED Fixture
</t>
    </r>
    <r>
      <rPr>
        <sz val="10"/>
        <color rgb="FF000000"/>
        <rFont val="Arial"/>
        <family val="2"/>
      </rPr>
      <t xml:space="preserve">This measure consists of replacing existing metal halide (MH), high pressure sodium (HPS), or downlight fixtures with new fixtures with LED fixtures. </t>
    </r>
  </si>
  <si>
    <r>
      <t xml:space="preserve">LED Panel
</t>
    </r>
    <r>
      <rPr>
        <sz val="10"/>
        <color rgb="FF000000"/>
        <rFont val="Arial"/>
        <family val="2"/>
      </rPr>
      <t xml:space="preserve">T 
</t>
    </r>
  </si>
  <si>
    <r>
      <rPr>
        <b/>
        <sz val="10"/>
        <color rgb="FF000000"/>
        <rFont val="Arial"/>
      </rPr>
      <t xml:space="preserve">LED Lighting
</t>
    </r>
    <r>
      <rPr>
        <sz val="10"/>
        <color rgb="FF000000"/>
        <rFont val="Arial"/>
      </rPr>
      <t xml:space="preserve">LED screw-in lamps must replace incandescent or halogen lamps on a one-for-one basis.  Reflector lamps must be R, BR or PAR series. It is expected that a wattage reduction of 50% for screw-in LED lamps be achieved to obtain a rebate.  Linear LED lamps may replace existing 2ft, 3ft, 4ft or 8ft T8 lamps. It is expected that a wattage reduction of 35% for linear LED lamps be achieved to obtain a rebate. Metal halide and high pressure sodium fixtures may be retrofitted with appropriate LED lamps or replaced with an appropriate LED fixture. It is expected that a wattage reduction of 50% for LED fixtures be achieved to receive a rebate.  All LED lamps, linear tubes or fixtures must be either listed as a qualified product with DesignLights Consortium or Energy Star certified.
</t>
    </r>
  </si>
  <si>
    <t>https://www.designlights.org/search/</t>
  </si>
  <si>
    <t>https://www.energystar.gov/productfinder/product/certified-light-bulbs</t>
  </si>
  <si>
    <t>https://www.energystar.gov/productfinder/product/certified-light-fixtures</t>
  </si>
  <si>
    <r>
      <rPr>
        <b/>
        <sz val="10"/>
        <rFont val="Arial"/>
        <family val="2"/>
      </rPr>
      <t xml:space="preserve">Occupancy Sensors (Wall Box and Ceiling Mount)
</t>
    </r>
    <r>
      <rPr>
        <sz val="10"/>
        <rFont val="Arial"/>
        <family val="2"/>
      </rPr>
      <t>Only passive infrared and/or ultrasonic detectors are eligible. Wall box and wall-, ceiling-, or fixture- mounted sensors must be hardwired to control interior lighting fixtures.</t>
    </r>
  </si>
  <si>
    <t>Look up Table</t>
  </si>
  <si>
    <t>New Min</t>
  </si>
  <si>
    <t>New Max</t>
  </si>
  <si>
    <t>Lumens Min</t>
  </si>
  <si>
    <t>Lumens Max</t>
  </si>
  <si>
    <t>per fixture</t>
  </si>
  <si>
    <t>Delamping_InteriorDelamp 2' T12 Less than 12' above ground</t>
  </si>
  <si>
    <t>per lamp</t>
  </si>
  <si>
    <t>Delamping_InteriorDelamp 2' T12 More than 12' above ground</t>
  </si>
  <si>
    <t>Delamping_InteriorDelamp 3' T12 Less than 12' above ground</t>
  </si>
  <si>
    <t>Delamping_InteriorDelamp 3' T12 More than 12' above ground</t>
  </si>
  <si>
    <t>Delamping_InteriorDelamp 4' T12 Less than 12' above ground</t>
  </si>
  <si>
    <t>Delamping_InteriorDelamp 4' T12  More than 12' above ground</t>
  </si>
  <si>
    <t>Delamping_InteriorDelamp 8' T12 Less than 12' above ground</t>
  </si>
  <si>
    <t>Delamping_InteriorDelamp 8' T12 More than 12' above ground</t>
  </si>
  <si>
    <t>Delamping_InteriorDelamp 2' T8 Less than 12' above ground</t>
  </si>
  <si>
    <t>Delamping_InteriorDelamp 2' T8 More than 12' above ground</t>
  </si>
  <si>
    <t>Delamping_InteriorDelamp 3' T8 Less than 12' above ground</t>
  </si>
  <si>
    <t>Delamping_InteriorDelamp 3' T8 More than 12' above ground</t>
  </si>
  <si>
    <t>Delamping_InteriorDelamp 4' T8 Less than 12' above ground</t>
  </si>
  <si>
    <t>Delamping_InteriorDelamp 4' T8 More than 12' above ground</t>
  </si>
  <si>
    <t>Delamping_InteriorDelamp 8' T8 Less than 12' above ground</t>
  </si>
  <si>
    <t>Delamping_InteriorDelamp 8' T8 More than 12' above ground</t>
  </si>
  <si>
    <t>per controller</t>
  </si>
  <si>
    <t>per sensor</t>
  </si>
  <si>
    <t>.</t>
  </si>
  <si>
    <t>Change Date</t>
  </si>
  <si>
    <t>Notes</t>
  </si>
  <si>
    <t>Copied TEP Worksheet for Unisource Prescriptive measures</t>
  </si>
  <si>
    <t>delete first row and column later</t>
  </si>
  <si>
    <t>hidden column</t>
  </si>
  <si>
    <t>autofill</t>
  </si>
  <si>
    <t>Row</t>
  </si>
  <si>
    <t>Measure Name</t>
  </si>
  <si>
    <t>External ID</t>
  </si>
  <si>
    <t>QPL</t>
  </si>
  <si>
    <t>ENERGY STAR Unique ID</t>
  </si>
  <si>
    <t>DLC Product ID</t>
  </si>
  <si>
    <t>Manufacturer Name</t>
  </si>
  <si>
    <t>Model Name</t>
  </si>
  <si>
    <t>Customer Material Cost</t>
  </si>
  <si>
    <t>Customer Labor Cost</t>
  </si>
  <si>
    <t>Type of Lamp Replacement Installed</t>
  </si>
  <si>
    <t>New Wattage per Panel</t>
  </si>
  <si>
    <t>New Lumens per Panel</t>
  </si>
  <si>
    <t>Fixture Type</t>
  </si>
  <si>
    <t>Fixture Size</t>
  </si>
  <si>
    <t>New Wattage per Lamp</t>
  </si>
  <si>
    <t>Old Wattage per Lamp</t>
  </si>
  <si>
    <t>Existing Lamp Type</t>
  </si>
  <si>
    <t>Lamp Type Removed</t>
  </si>
  <si>
    <t>Height of Fixture</t>
  </si>
  <si>
    <t>Total Connected Watts</t>
  </si>
  <si>
    <t>Is this for a Parking Lot?</t>
  </si>
  <si>
    <t>Worksheet Measure Name</t>
  </si>
  <si>
    <t>Short Measure Name</t>
  </si>
  <si>
    <t>External Id</t>
  </si>
  <si>
    <t xml:space="preserve">QPL </t>
  </si>
  <si>
    <t>LED Tubes Replacement Lamp Type</t>
  </si>
  <si>
    <t>LED Panel Fixture Type</t>
  </si>
  <si>
    <t>LED Panel Size</t>
  </si>
  <si>
    <t>HID Baseline Bulb Type</t>
  </si>
  <si>
    <t>Reflector Baseline Bulb Type</t>
  </si>
  <si>
    <t>Delamping</t>
  </si>
  <si>
    <t>Delamping - Lamp Removed</t>
  </si>
  <si>
    <t>Delamping - Height of Fixture</t>
  </si>
  <si>
    <t>Occ Sensor - Parking Lot</t>
  </si>
  <si>
    <t>Key</t>
  </si>
  <si>
    <t>ExternalID</t>
  </si>
  <si>
    <t>EnergyStarID</t>
  </si>
  <si>
    <t>DLCProductID</t>
  </si>
  <si>
    <t>Manufacturer</t>
  </si>
  <si>
    <t>Model</t>
  </si>
  <si>
    <t>MatCost</t>
  </si>
  <si>
    <t>LabCost</t>
  </si>
  <si>
    <t>ReplacementLampType</t>
  </si>
  <si>
    <t>NewWattage</t>
  </si>
  <si>
    <t>NewLumens</t>
  </si>
  <si>
    <t>BaselineBulb</t>
  </si>
  <si>
    <t>OldWattage</t>
  </si>
  <si>
    <t>BaselineBulbType</t>
  </si>
  <si>
    <t>LampRemoved</t>
  </si>
  <si>
    <t>HeightofFixture</t>
  </si>
  <si>
    <t>ConnectedWatts</t>
  </si>
  <si>
    <t>ParkingLot</t>
  </si>
  <si>
    <t>led tubes</t>
  </si>
  <si>
    <t>2FT 17W T8 to 12W</t>
  </si>
  <si>
    <t>LED Tubes</t>
  </si>
  <si>
    <t>LEDTubes-Indoor-TEPCI</t>
  </si>
  <si>
    <t>DLC</t>
  </si>
  <si>
    <t>Troffer</t>
  </si>
  <si>
    <t>1x4</t>
  </si>
  <si>
    <t>Metal Halide</t>
  </si>
  <si>
    <t>T12 2 ft</t>
  </si>
  <si>
    <t>Less or equal to 12 ft</t>
  </si>
  <si>
    <t>Yes</t>
  </si>
  <si>
    <t>LEDTubes-Outdoor-TEPCI</t>
  </si>
  <si>
    <t>4FT 32W T8 to 10W</t>
  </si>
  <si>
    <t>2x4</t>
  </si>
  <si>
    <t>High Pressure Sodium</t>
  </si>
  <si>
    <t>Greater than 12 ft</t>
  </si>
  <si>
    <t>No</t>
  </si>
  <si>
    <t>Daylighting</t>
  </si>
  <si>
    <t>Daylighting2024-TEPCI</t>
  </si>
  <si>
    <t>N/A</t>
  </si>
  <si>
    <t>4FT 32W T8 to 14W</t>
  </si>
  <si>
    <t>2x2</t>
  </si>
  <si>
    <t>Downlight</t>
  </si>
  <si>
    <t>T12 3 ft</t>
  </si>
  <si>
    <t>Delamping-TEPCI</t>
  </si>
  <si>
    <t>4FT 32W T8 to 17W</t>
  </si>
  <si>
    <t>Surface Suspended</t>
  </si>
  <si>
    <t>Surface</t>
  </si>
  <si>
    <t>Occupancy Sensor</t>
  </si>
  <si>
    <t>OccupancySensor-TEPCI</t>
  </si>
  <si>
    <t>8FT 58W T8 to 24W (replaced with 8FT)</t>
  </si>
  <si>
    <t>T12 4 ft</t>
  </si>
  <si>
    <t>LED Standard</t>
  </si>
  <si>
    <t>LEDA-LineLamps-Interior-TEPCI</t>
  </si>
  <si>
    <t>ENERGY STAR</t>
  </si>
  <si>
    <t>8FT 58W T8 to 36W (replaced with 8FT)</t>
  </si>
  <si>
    <t>LED Reflector Lamps</t>
  </si>
  <si>
    <t>LEDReflectorLamps-Interior-TEPCI</t>
  </si>
  <si>
    <t>3FT 30W T12 to 10.5W</t>
  </si>
  <si>
    <t>T12 8 ft</t>
  </si>
  <si>
    <t>LED HID Replacement Lamps</t>
  </si>
  <si>
    <t>LEDHIDReplacementLamps-Interior-TEPCI</t>
  </si>
  <si>
    <t>4FT 40W T12 to 17W</t>
  </si>
  <si>
    <t>LED HID Replacement Fixtures</t>
  </si>
  <si>
    <t>LEDHIDReplacementFixtures-Interior-TEPCI</t>
  </si>
  <si>
    <t>8FT 62W T12 to 24W (replaced with 8FT)</t>
  </si>
  <si>
    <t>T8 2 ft</t>
  </si>
  <si>
    <t>ENERGY STAR LED Downlights</t>
  </si>
  <si>
    <t>LEDHIDReplacementFixture-Interior-TEPCI</t>
  </si>
  <si>
    <t>8FT 62W T12 to 36W (replaced with 8FT)</t>
  </si>
  <si>
    <t>LEDA-LineLamps-Exterior-TEPCI</t>
  </si>
  <si>
    <t>2FT 14W T5 to 8W</t>
  </si>
  <si>
    <t>T8 3 ft</t>
  </si>
  <si>
    <t>LEDReflectorLamps-Exterior-TEPCI</t>
  </si>
  <si>
    <t>2FT 14W T5 to 9.5W</t>
  </si>
  <si>
    <t>LEDHIDReplacementLamps-Exterior-TEPCI</t>
  </si>
  <si>
    <t>4FT 28W T5 to 13W</t>
  </si>
  <si>
    <t>T8 4 ft</t>
  </si>
  <si>
    <t>panel</t>
  </si>
  <si>
    <t>LEDHIDReplacementFixture-Exterior-TEPCI</t>
  </si>
  <si>
    <t>4FT 28W T5 to 15W</t>
  </si>
  <si>
    <t>4FT 54W T5 to 25W</t>
  </si>
  <si>
    <t>T8 8 ft</t>
  </si>
  <si>
    <t>LEDPanel-TEPCI</t>
  </si>
  <si>
    <t>other</t>
  </si>
  <si>
    <t>not on lighting tab:</t>
  </si>
  <si>
    <t>DLC/ES ID</t>
  </si>
  <si>
    <t>led tubes dropdowns</t>
  </si>
  <si>
    <t>downlighting measure</t>
  </si>
  <si>
    <t>HID Base types</t>
  </si>
  <si>
    <t>Occ Sensor Parking Lot yes/no</t>
  </si>
  <si>
    <t>mat and labor costs</t>
  </si>
  <si>
    <t>daylighting / occ sensor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</si>
</sst>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8" formatCode="&quot;$&quot;#,##0.00_);[Red]\(&quot;$&quot;#,##0.00\)"/>
    <numFmt numFmtId="44" formatCode="_(&quot;$&quot;* #,##0.00_);_(&quot;$&quot;* \(#,##0.00\);_(&quot;$&quot;* &quot;-&quot;??_);_(@_)"/>
    <numFmt numFmtId="164" formatCode="0.0"/>
    <numFmt numFmtId="165" formatCode="&quot;$&quot;#,##0.00"/>
    <numFmt numFmtId="166" formatCode="[$-409]mmmm\ d\,\ yyyy;@"/>
  </numFmts>
  <fonts count="57">
    <font>
      <sz val="10"/>
      <name val="Arial"/>
    </font>
    <font>
      <b/>
      <sz val="10"/>
      <name val="Arial"/>
      <family val="2"/>
    </font>
    <font>
      <sz val="10"/>
      <name val="Arial"/>
      <family val="2"/>
    </font>
    <font>
      <b/>
      <sz val="22"/>
      <name val="Arial"/>
      <family val="2"/>
    </font>
    <font>
      <sz val="11.5"/>
      <name val="Arial"/>
      <family val="2"/>
    </font>
    <font>
      <sz val="11.5"/>
      <color indexed="8"/>
      <name val="Arial"/>
      <family val="2"/>
    </font>
    <font>
      <b/>
      <sz val="12"/>
      <name val="Arial"/>
      <family val="2"/>
    </font>
    <font>
      <sz val="10"/>
      <color indexed="8"/>
      <name val="Arial"/>
      <family val="2"/>
    </font>
    <font>
      <b/>
      <sz val="14"/>
      <name val="Arial"/>
      <family val="2"/>
    </font>
    <font>
      <sz val="9"/>
      <name val="Arial"/>
      <family val="2"/>
    </font>
    <font>
      <i/>
      <sz val="9"/>
      <name val="Arial"/>
      <family val="2"/>
    </font>
    <font>
      <b/>
      <sz val="10"/>
      <color indexed="8"/>
      <name val="Arial"/>
      <family val="2"/>
    </font>
    <font>
      <sz val="8"/>
      <name val="Arial"/>
      <family val="2"/>
    </font>
    <font>
      <b/>
      <sz val="24"/>
      <name val="Arial"/>
      <family val="2"/>
    </font>
    <font>
      <sz val="8"/>
      <name val="Helv"/>
    </font>
    <font>
      <u/>
      <sz val="22"/>
      <name val="Arial"/>
      <family val="2"/>
    </font>
    <font>
      <b/>
      <sz val="11"/>
      <name val="Calibri"/>
      <family val="2"/>
    </font>
    <font>
      <b/>
      <sz val="26"/>
      <name val="Arial"/>
      <family val="2"/>
    </font>
    <font>
      <b/>
      <sz val="18"/>
      <name val="Arial"/>
      <family val="2"/>
    </font>
    <font>
      <u/>
      <sz val="18"/>
      <name val="Arial"/>
      <family val="2"/>
    </font>
    <font>
      <b/>
      <i/>
      <sz val="12"/>
      <name val="Arial"/>
      <family val="2"/>
    </font>
    <font>
      <sz val="11"/>
      <name val="Arial"/>
      <family val="2"/>
    </font>
    <font>
      <b/>
      <sz val="16"/>
      <name val="Arial"/>
      <family val="2"/>
    </font>
    <font>
      <i/>
      <sz val="10"/>
      <name val="Arial"/>
      <family val="2"/>
    </font>
    <font>
      <i/>
      <sz val="11"/>
      <name val="Arial"/>
      <family val="2"/>
    </font>
    <font>
      <b/>
      <sz val="9.8000000000000007"/>
      <name val="Arial"/>
      <family val="2"/>
    </font>
    <font>
      <b/>
      <i/>
      <sz val="11"/>
      <name val="Arial"/>
      <family val="2"/>
    </font>
    <font>
      <b/>
      <i/>
      <sz val="11"/>
      <color indexed="10"/>
      <name val="Arial"/>
      <family val="2"/>
    </font>
    <font>
      <b/>
      <sz val="14"/>
      <color indexed="10"/>
      <name val="Arial"/>
      <family val="2"/>
    </font>
    <font>
      <sz val="9"/>
      <color indexed="81"/>
      <name val="Tahoma"/>
      <family val="2"/>
    </font>
    <font>
      <sz val="10"/>
      <name val="Arial"/>
      <family val="2"/>
    </font>
    <font>
      <b/>
      <sz val="20"/>
      <name val="Arial"/>
      <family val="2"/>
    </font>
    <font>
      <sz val="24"/>
      <name val="Arial"/>
      <family val="2"/>
    </font>
    <font>
      <u/>
      <sz val="10"/>
      <color theme="10"/>
      <name val="Arial"/>
      <family val="2"/>
    </font>
    <font>
      <sz val="10"/>
      <color rgb="FF00B050"/>
      <name val="Arial"/>
      <family val="2"/>
    </font>
    <font>
      <b/>
      <sz val="10"/>
      <color rgb="FF00B050"/>
      <name val="Arial"/>
      <family val="2"/>
    </font>
    <font>
      <sz val="10"/>
      <color rgb="FFFF0000"/>
      <name val="Arial"/>
      <family val="2"/>
    </font>
    <font>
      <sz val="8"/>
      <color rgb="FF00B050"/>
      <name val="Helv"/>
    </font>
    <font>
      <b/>
      <sz val="14"/>
      <color theme="1"/>
      <name val="Arial"/>
      <family val="2"/>
    </font>
    <font>
      <b/>
      <sz val="14"/>
      <color theme="0"/>
      <name val="Arial"/>
      <family val="2"/>
    </font>
    <font>
      <u/>
      <sz val="12"/>
      <color theme="10"/>
      <name val="Arial"/>
      <family val="2"/>
    </font>
    <font>
      <b/>
      <i/>
      <sz val="14"/>
      <color theme="0"/>
      <name val="Arial"/>
      <family val="2"/>
    </font>
    <font>
      <b/>
      <u/>
      <sz val="10"/>
      <color rgb="FF0000FF"/>
      <name val="Arial"/>
      <family val="2"/>
    </font>
    <font>
      <b/>
      <sz val="10"/>
      <color rgb="FF000000"/>
      <name val="Arial"/>
      <family val="2"/>
    </font>
    <font>
      <sz val="10"/>
      <color rgb="FF000000"/>
      <name val="Arial"/>
      <family val="2"/>
    </font>
    <font>
      <sz val="10"/>
      <color rgb="FFFF66FF"/>
      <name val="Arial"/>
      <family val="2"/>
    </font>
    <font>
      <sz val="11"/>
      <color rgb="FF9C0006"/>
      <name val="Calibri"/>
      <family val="2"/>
      <scheme val="minor"/>
    </font>
    <font>
      <b/>
      <sz val="11"/>
      <color theme="0"/>
      <name val="Calibri"/>
      <family val="2"/>
      <scheme val="minor"/>
    </font>
    <font>
      <sz val="11"/>
      <name val="Calibri"/>
      <family val="2"/>
    </font>
    <font>
      <sz val="10"/>
      <color rgb="FF000000"/>
      <name val="Tahoma"/>
      <family val="2"/>
    </font>
    <font>
      <b/>
      <sz val="10"/>
      <color theme="0"/>
      <name val="Tahoma"/>
      <family val="2"/>
    </font>
    <font>
      <sz val="11"/>
      <name val="Calibri"/>
      <family val="2"/>
      <scheme val="minor"/>
    </font>
    <font>
      <b/>
      <i/>
      <sz val="10"/>
      <name val="Calibri"/>
      <family val="2"/>
      <scheme val="minor"/>
    </font>
    <font>
      <sz val="11"/>
      <color rgb="FF000000"/>
      <name val="Calibri"/>
      <family val="2"/>
      <scheme val="minor"/>
    </font>
    <font>
      <b/>
      <sz val="24"/>
      <color rgb="FF0066CC"/>
      <name val="Arial"/>
      <family val="2"/>
    </font>
    <font>
      <b/>
      <sz val="10"/>
      <color rgb="FF000000"/>
      <name val="Arial"/>
    </font>
    <font>
      <sz val="10"/>
      <color rgb="FF000000"/>
      <name val="Arial"/>
    </font>
  </fonts>
  <fills count="25">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theme="0"/>
        <bgColor indexed="64"/>
      </patternFill>
    </fill>
    <fill>
      <patternFill patternType="solid">
        <fgColor rgb="FFC0C0C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BDDE3"/>
        <bgColor indexed="64"/>
      </patternFill>
    </fill>
    <fill>
      <patternFill patternType="solid">
        <fgColor rgb="FF99CCFF"/>
        <bgColor indexed="64"/>
      </patternFill>
    </fill>
    <fill>
      <patternFill patternType="solid">
        <fgColor rgb="FFFFFFCC"/>
        <bgColor indexed="64"/>
      </patternFill>
    </fill>
    <fill>
      <patternFill patternType="solid">
        <fgColor rgb="FFEBF1DE"/>
        <bgColor indexed="64"/>
      </patternFill>
    </fill>
    <fill>
      <patternFill patternType="solid">
        <fgColor rgb="FF0070C0"/>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0" tint="-0.499984740745262"/>
        <bgColor indexed="64"/>
      </patternFill>
    </fill>
    <fill>
      <patternFill patternType="solid">
        <fgColor rgb="FFFFC7CE"/>
      </patternFill>
    </fill>
    <fill>
      <patternFill patternType="solid">
        <fgColor theme="4" tint="-0.249977111117893"/>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8"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alignment horizontal="left"/>
    </xf>
    <xf numFmtId="44" fontId="30" fillId="0" borderId="0" applyFont="0" applyFill="0" applyBorder="0" applyAlignment="0" applyProtection="0"/>
    <xf numFmtId="0" fontId="33" fillId="0" borderId="0" applyNumberFormat="0" applyFill="0" applyBorder="0" applyAlignment="0" applyProtection="0">
      <alignment horizontal="left"/>
    </xf>
    <xf numFmtId="0" fontId="2" fillId="0" borderId="0">
      <alignment horizontal="left"/>
    </xf>
    <xf numFmtId="0" fontId="46" fillId="19" borderId="0" applyNumberFormat="0" applyBorder="0" applyAlignment="0" applyProtection="0"/>
    <xf numFmtId="0" fontId="2" fillId="0" borderId="0">
      <alignment horizontal="left"/>
    </xf>
  </cellStyleXfs>
  <cellXfs count="292">
    <xf numFmtId="0" fontId="0" fillId="0" borderId="0" xfId="0">
      <alignment horizontal="left"/>
    </xf>
    <xf numFmtId="0" fontId="5" fillId="5" borderId="0" xfId="0" applyFont="1" applyFill="1" applyAlignment="1" applyProtection="1">
      <alignment vertical="center" wrapText="1"/>
      <protection hidden="1"/>
    </xf>
    <xf numFmtId="8" fontId="5" fillId="5" borderId="0" xfId="0" applyNumberFormat="1" applyFont="1" applyFill="1" applyAlignment="1" applyProtection="1">
      <alignment horizontal="center" vertical="center" wrapText="1"/>
      <protection hidden="1"/>
    </xf>
    <xf numFmtId="0" fontId="6" fillId="5" borderId="0" xfId="0" applyFont="1" applyFill="1" applyAlignment="1" applyProtection="1">
      <alignment horizontal="right" vertical="center"/>
      <protection hidden="1"/>
    </xf>
    <xf numFmtId="0" fontId="6" fillId="5" borderId="0" xfId="0" applyFont="1" applyFill="1" applyAlignment="1" applyProtection="1">
      <alignment vertical="center"/>
      <protection hidden="1"/>
    </xf>
    <xf numFmtId="0" fontId="2" fillId="2" borderId="0" xfId="3" applyFill="1">
      <alignment horizontal="left"/>
    </xf>
    <xf numFmtId="0" fontId="2" fillId="3" borderId="0" xfId="3" applyFill="1">
      <alignment horizontal="left"/>
    </xf>
    <xf numFmtId="0" fontId="16" fillId="3" borderId="0" xfId="3" applyFont="1" applyFill="1" applyAlignment="1">
      <alignment horizontal="left" vertical="center"/>
    </xf>
    <xf numFmtId="0" fontId="2" fillId="2" borderId="0" xfId="3" applyFill="1" applyAlignment="1">
      <alignment vertical="top" wrapText="1"/>
    </xf>
    <xf numFmtId="0" fontId="1" fillId="2" borderId="0" xfId="3" applyFont="1" applyFill="1" applyAlignment="1">
      <alignment horizontal="left" vertical="top"/>
    </xf>
    <xf numFmtId="0" fontId="2" fillId="2" borderId="0" xfId="3" applyFill="1" applyAlignment="1">
      <alignment horizontal="left" vertical="top"/>
    </xf>
    <xf numFmtId="0" fontId="2" fillId="2" borderId="0" xfId="3" applyFill="1" applyProtection="1">
      <alignment horizontal="left"/>
      <protection hidden="1"/>
    </xf>
    <xf numFmtId="0" fontId="2" fillId="2" borderId="0" xfId="3" applyFill="1" applyAlignment="1" applyProtection="1">
      <protection hidden="1"/>
    </xf>
    <xf numFmtId="0" fontId="20" fillId="2" borderId="0" xfId="3" applyFont="1" applyFill="1" applyAlignment="1" applyProtection="1">
      <alignment horizontal="right"/>
      <protection hidden="1"/>
    </xf>
    <xf numFmtId="0" fontId="6" fillId="4" borderId="0" xfId="3" applyFont="1" applyFill="1" applyAlignment="1">
      <alignment horizontal="left" vertical="center" readingOrder="1"/>
    </xf>
    <xf numFmtId="0" fontId="2" fillId="4" borderId="0" xfId="3" applyFill="1" applyProtection="1">
      <alignment horizontal="left"/>
      <protection hidden="1"/>
    </xf>
    <xf numFmtId="0" fontId="21" fillId="4" borderId="0" xfId="3" applyFont="1" applyFill="1" applyAlignment="1">
      <alignment horizontal="left" vertical="center" readingOrder="1"/>
    </xf>
    <xf numFmtId="0" fontId="4" fillId="0" borderId="0" xfId="0" applyFont="1" applyAlignment="1">
      <alignment horizontal="center" vertical="center"/>
    </xf>
    <xf numFmtId="0" fontId="4" fillId="0" borderId="0" xfId="0" applyFont="1" applyAlignment="1">
      <alignment vertical="center"/>
    </xf>
    <xf numFmtId="0" fontId="2" fillId="0" borderId="0" xfId="0" applyFont="1" applyAlignment="1">
      <alignment vertical="center"/>
    </xf>
    <xf numFmtId="0" fontId="2" fillId="0" borderId="0" xfId="0" applyFont="1">
      <alignment horizontal="left"/>
    </xf>
    <xf numFmtId="0" fontId="2" fillId="0" borderId="0" xfId="0" applyFont="1" applyAlignment="1">
      <alignment horizontal="left" vertical="center"/>
    </xf>
    <xf numFmtId="0" fontId="2" fillId="0" borderId="0" xfId="0" applyFont="1" applyProtection="1">
      <alignment horizontal="left"/>
      <protection hidden="1"/>
    </xf>
    <xf numFmtId="0" fontId="6" fillId="0" borderId="0" xfId="0" applyFont="1" applyAlignment="1">
      <alignment horizontal="center"/>
    </xf>
    <xf numFmtId="0" fontId="2" fillId="0" borderId="0" xfId="0" quotePrefix="1" applyFont="1" applyAlignment="1">
      <alignment vertical="center"/>
    </xf>
    <xf numFmtId="0" fontId="1" fillId="0" borderId="0" xfId="0" applyFont="1" applyAlignment="1">
      <alignment vertical="center"/>
    </xf>
    <xf numFmtId="0" fontId="14" fillId="0" borderId="0" xfId="0" applyFont="1">
      <alignment horizontal="left"/>
    </xf>
    <xf numFmtId="1" fontId="14" fillId="0" borderId="0" xfId="0" applyNumberFormat="1" applyFont="1" applyAlignment="1">
      <alignment horizontal="center"/>
    </xf>
    <xf numFmtId="0" fontId="12" fillId="0" borderId="0" xfId="0" applyFont="1">
      <alignment horizontal="left"/>
    </xf>
    <xf numFmtId="0" fontId="12" fillId="0" borderId="0" xfId="0" applyFont="1" applyAlignment="1"/>
    <xf numFmtId="0" fontId="2" fillId="0" borderId="0" xfId="0" applyFont="1" applyAlignment="1" applyProtection="1">
      <alignment vertical="center" wrapText="1"/>
      <protection locked="0"/>
    </xf>
    <xf numFmtId="0" fontId="6" fillId="0" borderId="0" xfId="0" applyFont="1" applyAlignment="1" applyProtection="1">
      <protection hidden="1"/>
    </xf>
    <xf numFmtId="0" fontId="2" fillId="0" borderId="0" xfId="0" quotePrefix="1" applyFont="1" applyProtection="1">
      <alignment horizontal="left"/>
      <protection hidden="1"/>
    </xf>
    <xf numFmtId="0" fontId="2" fillId="0" borderId="0" xfId="0" applyFont="1" applyProtection="1">
      <alignment horizontal="left"/>
      <protection locked="0" hidden="1"/>
    </xf>
    <xf numFmtId="0" fontId="8" fillId="0" borderId="0" xfId="0" applyFont="1">
      <alignment horizontal="left"/>
    </xf>
    <xf numFmtId="0" fontId="7" fillId="0" borderId="0" xfId="0" applyFont="1" applyAlignment="1">
      <alignment vertical="center"/>
    </xf>
    <xf numFmtId="0" fontId="2" fillId="0" borderId="0" xfId="0" applyFont="1" applyAlignment="1" applyProtection="1">
      <alignment vertical="center" wrapText="1"/>
      <protection locked="0" hidden="1"/>
    </xf>
    <xf numFmtId="0" fontId="2" fillId="0" borderId="1" xfId="0" applyFont="1" applyBorder="1" applyAlignment="1">
      <alignment horizontal="center" vertical="center"/>
    </xf>
    <xf numFmtId="0" fontId="2" fillId="0" borderId="0" xfId="0" applyFont="1" applyAlignment="1" applyProtection="1">
      <protection hidden="1"/>
    </xf>
    <xf numFmtId="0" fontId="1" fillId="7" borderId="0" xfId="0" applyFont="1" applyFill="1" applyAlignment="1">
      <alignment vertical="center"/>
    </xf>
    <xf numFmtId="0" fontId="2" fillId="5" borderId="0" xfId="0" applyFont="1" applyFill="1" applyAlignment="1">
      <alignment horizontal="left" vertical="center"/>
    </xf>
    <xf numFmtId="0" fontId="1" fillId="0" borderId="0" xfId="0" applyFont="1">
      <alignment horizontal="left"/>
    </xf>
    <xf numFmtId="0" fontId="1" fillId="0" borderId="0" xfId="0" applyFont="1" applyAlignment="1">
      <alignment horizontal="left" wrapText="1"/>
    </xf>
    <xf numFmtId="0" fontId="10" fillId="5" borderId="0" xfId="0" applyFont="1" applyFill="1" applyAlignment="1" applyProtection="1">
      <alignment vertical="top" wrapText="1"/>
      <protection hidden="1"/>
    </xf>
    <xf numFmtId="0" fontId="1" fillId="0" borderId="0" xfId="0" applyFont="1" applyAlignment="1" applyProtection="1">
      <alignment horizontal="left" vertical="center"/>
      <protection hidden="1"/>
    </xf>
    <xf numFmtId="0" fontId="34" fillId="0" borderId="0" xfId="0" applyFont="1" applyAlignment="1">
      <alignment vertical="center"/>
    </xf>
    <xf numFmtId="0" fontId="34" fillId="0" borderId="0" xfId="0" applyFont="1">
      <alignment horizontal="left"/>
    </xf>
    <xf numFmtId="0" fontId="33" fillId="0" borderId="0" xfId="2" applyFill="1" applyBorder="1" applyAlignment="1" applyProtection="1">
      <alignment vertical="center"/>
    </xf>
    <xf numFmtId="0" fontId="2" fillId="0" borderId="1" xfId="0" applyFont="1" applyBorder="1" applyProtection="1">
      <alignment horizontal="left"/>
      <protection hidden="1"/>
    </xf>
    <xf numFmtId="0" fontId="2" fillId="0" borderId="1" xfId="0" applyFont="1" applyBorder="1" applyAlignment="1">
      <alignment horizontal="center"/>
    </xf>
    <xf numFmtId="0" fontId="35" fillId="8" borderId="0" xfId="0" applyFont="1" applyFill="1" applyAlignment="1">
      <alignment vertical="center"/>
    </xf>
    <xf numFmtId="0" fontId="35" fillId="8" borderId="0" xfId="0" applyFont="1" applyFill="1">
      <alignment horizontal="left"/>
    </xf>
    <xf numFmtId="0" fontId="2" fillId="5" borderId="2" xfId="0" applyFont="1" applyFill="1" applyBorder="1" applyAlignment="1">
      <alignment horizontal="left" vertical="center"/>
    </xf>
    <xf numFmtId="0" fontId="34" fillId="8" borderId="0" xfId="0" applyFont="1" applyFill="1" applyAlignment="1">
      <alignment vertical="center"/>
    </xf>
    <xf numFmtId="0" fontId="36" fillId="9" borderId="0" xfId="0" applyFont="1" applyFill="1" applyProtection="1">
      <alignment horizontal="left"/>
      <protection locked="0" hidden="1"/>
    </xf>
    <xf numFmtId="0" fontId="36" fillId="9" borderId="0" xfId="0" quotePrefix="1" applyFont="1" applyFill="1" applyAlignment="1" applyProtection="1">
      <alignment horizontal="left" vertical="center"/>
      <protection locked="0" hidden="1"/>
    </xf>
    <xf numFmtId="0" fontId="37" fillId="0" borderId="0" xfId="0" applyFont="1">
      <alignment horizontal="left"/>
    </xf>
    <xf numFmtId="1" fontId="37" fillId="0" borderId="0" xfId="0" applyNumberFormat="1" applyFont="1" applyAlignment="1">
      <alignment horizontal="center"/>
    </xf>
    <xf numFmtId="8" fontId="2" fillId="5" borderId="3" xfId="0" quotePrefix="1" applyNumberFormat="1" applyFont="1" applyFill="1" applyBorder="1" applyAlignment="1" applyProtection="1">
      <alignment horizontal="center" vertical="center"/>
      <protection hidden="1"/>
    </xf>
    <xf numFmtId="0" fontId="12" fillId="0" borderId="0" xfId="0" applyFont="1" applyAlignment="1">
      <alignment vertical="center"/>
    </xf>
    <xf numFmtId="0" fontId="2" fillId="7" borderId="0" xfId="0" applyFont="1" applyFill="1">
      <alignment horizontal="left"/>
    </xf>
    <xf numFmtId="164" fontId="38" fillId="10" borderId="4" xfId="0" applyNumberFormat="1" applyFont="1" applyFill="1" applyBorder="1" applyAlignment="1">
      <alignment vertical="center"/>
    </xf>
    <xf numFmtId="0" fontId="7" fillId="11" borderId="5" xfId="0" applyFont="1" applyFill="1" applyBorder="1" applyAlignment="1" applyProtection="1">
      <alignment vertical="center"/>
      <protection locked="0"/>
    </xf>
    <xf numFmtId="0" fontId="1" fillId="5" borderId="2" xfId="0" applyFont="1" applyFill="1" applyBorder="1" applyAlignment="1"/>
    <xf numFmtId="0" fontId="1" fillId="6" borderId="7" xfId="0" applyFont="1" applyFill="1" applyBorder="1" applyAlignment="1" applyProtection="1">
      <alignment vertical="center" wrapText="1"/>
      <protection hidden="1"/>
    </xf>
    <xf numFmtId="0" fontId="4" fillId="0" borderId="0" xfId="3" quotePrefix="1" applyFont="1" applyAlignment="1">
      <alignment vertical="center"/>
    </xf>
    <xf numFmtId="0" fontId="1" fillId="5" borderId="2" xfId="0" applyFont="1" applyFill="1" applyBorder="1" applyAlignment="1">
      <alignment vertical="center"/>
    </xf>
    <xf numFmtId="0" fontId="1" fillId="5" borderId="2" xfId="0" applyFont="1" applyFill="1" applyBorder="1" applyAlignment="1">
      <alignment horizontal="left" vertical="center"/>
    </xf>
    <xf numFmtId="0" fontId="2" fillId="5" borderId="2" xfId="0" applyFont="1" applyFill="1" applyBorder="1" applyAlignment="1">
      <alignment vertical="center"/>
    </xf>
    <xf numFmtId="0" fontId="11" fillId="6" borderId="8" xfId="0" applyFont="1" applyFill="1" applyBorder="1" applyAlignment="1">
      <alignment horizontal="center" vertical="center" wrapText="1"/>
    </xf>
    <xf numFmtId="8" fontId="7" fillId="5" borderId="3" xfId="0" quotePrefix="1" applyNumberFormat="1" applyFont="1" applyFill="1" applyBorder="1" applyAlignment="1">
      <alignment horizontal="center" vertical="center" wrapText="1"/>
    </xf>
    <xf numFmtId="0" fontId="11" fillId="6" borderId="3" xfId="0" applyFont="1" applyFill="1" applyBorder="1" applyAlignment="1">
      <alignment horizontal="center" vertical="center" wrapText="1"/>
    </xf>
    <xf numFmtId="166" fontId="5" fillId="5" borderId="0" xfId="0" applyNumberFormat="1" applyFont="1" applyFill="1" applyAlignment="1" applyProtection="1">
      <alignment horizontal="center" vertical="center"/>
      <protection hidden="1"/>
    </xf>
    <xf numFmtId="166" fontId="5" fillId="5" borderId="9" xfId="0" applyNumberFormat="1" applyFont="1" applyFill="1" applyBorder="1" applyAlignment="1" applyProtection="1">
      <alignment horizontal="center" vertical="center"/>
      <protection hidden="1"/>
    </xf>
    <xf numFmtId="0" fontId="2" fillId="5" borderId="0" xfId="0" applyFont="1" applyFill="1" applyProtection="1">
      <alignment horizontal="left"/>
      <protection hidden="1"/>
    </xf>
    <xf numFmtId="0" fontId="7" fillId="5" borderId="0" xfId="0" applyFont="1" applyFill="1" applyAlignment="1" applyProtection="1">
      <alignment vertical="center"/>
      <protection hidden="1"/>
    </xf>
    <xf numFmtId="3" fontId="9" fillId="5" borderId="0" xfId="0" applyNumberFormat="1" applyFont="1" applyFill="1" applyAlignment="1" applyProtection="1">
      <alignment vertical="center"/>
      <protection hidden="1"/>
    </xf>
    <xf numFmtId="164" fontId="38" fillId="10" borderId="4" xfId="0" applyNumberFormat="1" applyFont="1" applyFill="1" applyBorder="1" applyAlignment="1" applyProtection="1">
      <alignment vertical="center"/>
      <protection hidden="1"/>
    </xf>
    <xf numFmtId="0" fontId="2" fillId="0" borderId="0" xfId="0" applyFont="1" applyAlignment="1"/>
    <xf numFmtId="0" fontId="2" fillId="5" borderId="0" xfId="0" applyFont="1" applyFill="1" applyAlignment="1">
      <alignment horizontal="left" vertical="top" wrapText="1"/>
    </xf>
    <xf numFmtId="0" fontId="9" fillId="5" borderId="0" xfId="0" applyFont="1" applyFill="1" applyAlignment="1">
      <alignment horizontal="left" vertical="top" wrapText="1"/>
    </xf>
    <xf numFmtId="0" fontId="1" fillId="6" borderId="10" xfId="0" applyFont="1" applyFill="1" applyBorder="1" applyAlignment="1" applyProtection="1">
      <alignment horizontal="center" vertical="center" wrapText="1"/>
      <protection hidden="1"/>
    </xf>
    <xf numFmtId="0" fontId="7" fillId="8" borderId="1" xfId="0" applyFont="1" applyFill="1" applyBorder="1" applyAlignment="1" applyProtection="1">
      <alignment horizontal="center" vertical="center" wrapText="1"/>
      <protection locked="0"/>
    </xf>
    <xf numFmtId="0" fontId="11" fillId="6" borderId="8" xfId="0" applyFont="1" applyFill="1" applyBorder="1" applyAlignment="1" applyProtection="1">
      <alignment horizontal="center" vertical="center" wrapText="1"/>
      <protection hidden="1"/>
    </xf>
    <xf numFmtId="165" fontId="2" fillId="5" borderId="5" xfId="1" applyNumberFormat="1" applyFont="1" applyFill="1" applyBorder="1" applyAlignment="1" applyProtection="1">
      <alignment horizontal="center" vertical="center"/>
      <protection hidden="1"/>
    </xf>
    <xf numFmtId="0" fontId="3" fillId="5" borderId="11" xfId="0" applyFont="1" applyFill="1" applyBorder="1" applyAlignment="1">
      <alignment vertical="center" wrapText="1"/>
    </xf>
    <xf numFmtId="164" fontId="38" fillId="10" borderId="4" xfId="0" quotePrefix="1" applyNumberFormat="1" applyFont="1" applyFill="1" applyBorder="1" applyAlignment="1" applyProtection="1">
      <alignment vertical="center"/>
      <protection hidden="1"/>
    </xf>
    <xf numFmtId="0" fontId="2" fillId="5" borderId="12" xfId="0" applyFont="1" applyFill="1" applyBorder="1" applyAlignment="1" applyProtection="1">
      <alignment horizontal="left" vertical="center"/>
      <protection hidden="1"/>
    </xf>
    <xf numFmtId="0" fontId="4" fillId="5" borderId="0" xfId="0" applyFont="1" applyFill="1" applyAlignment="1" applyProtection="1">
      <alignment horizontal="center" vertical="center"/>
      <protection hidden="1"/>
    </xf>
    <xf numFmtId="165" fontId="4" fillId="5" borderId="0" xfId="0" applyNumberFormat="1" applyFont="1" applyFill="1" applyAlignment="1" applyProtection="1">
      <alignment vertical="center"/>
      <protection hidden="1"/>
    </xf>
    <xf numFmtId="0" fontId="2" fillId="0" borderId="0" xfId="0" quotePrefix="1" applyFont="1" applyAlignment="1" applyProtection="1">
      <alignment vertical="center"/>
      <protection locked="0"/>
    </xf>
    <xf numFmtId="8" fontId="2" fillId="5" borderId="13" xfId="0" applyNumberFormat="1" applyFont="1" applyFill="1" applyBorder="1" applyAlignment="1" applyProtection="1">
      <alignment horizontal="center" vertical="center"/>
      <protection hidden="1"/>
    </xf>
    <xf numFmtId="0" fontId="33" fillId="10" borderId="4" xfId="2" quotePrefix="1" applyFill="1" applyBorder="1" applyAlignment="1" applyProtection="1">
      <alignment vertical="center"/>
      <protection locked="0"/>
    </xf>
    <xf numFmtId="0" fontId="8" fillId="7" borderId="0" xfId="0" applyFont="1" applyFill="1" applyAlignment="1">
      <alignment horizontal="left" vertical="center"/>
    </xf>
    <xf numFmtId="0" fontId="2" fillId="5" borderId="0" xfId="0" applyFont="1" applyFill="1">
      <alignment horizontal="left"/>
    </xf>
    <xf numFmtId="0" fontId="13" fillId="2" borderId="0" xfId="3" applyFont="1" applyFill="1" applyAlignment="1" applyProtection="1">
      <alignment horizontal="center"/>
      <protection hidden="1"/>
    </xf>
    <xf numFmtId="0" fontId="33" fillId="10" borderId="15" xfId="2" quotePrefix="1" applyFill="1" applyBorder="1" applyAlignment="1" applyProtection="1">
      <alignment horizontal="left" vertical="center"/>
      <protection locked="0"/>
    </xf>
    <xf numFmtId="0" fontId="1" fillId="5" borderId="17" xfId="0" applyFont="1" applyFill="1" applyBorder="1" applyAlignment="1">
      <alignment horizontal="center" vertical="center" wrapText="1"/>
    </xf>
    <xf numFmtId="0" fontId="31" fillId="5" borderId="18" xfId="0" applyFont="1" applyFill="1" applyBorder="1" applyAlignment="1">
      <alignment vertical="center"/>
    </xf>
    <xf numFmtId="8" fontId="1" fillId="5" borderId="19" xfId="0" applyNumberFormat="1" applyFont="1" applyFill="1" applyBorder="1" applyAlignment="1" applyProtection="1">
      <alignment horizontal="center" vertical="center" wrapText="1"/>
      <protection hidden="1"/>
    </xf>
    <xf numFmtId="0" fontId="45" fillId="0" borderId="0" xfId="0" applyFont="1" applyAlignment="1">
      <alignment horizontal="left" vertical="center"/>
    </xf>
    <xf numFmtId="0" fontId="2" fillId="17" borderId="1" xfId="0" applyFont="1" applyFill="1" applyBorder="1">
      <alignment horizontal="left"/>
    </xf>
    <xf numFmtId="0" fontId="2" fillId="17" borderId="0" xfId="0" applyFont="1" applyFill="1" applyAlignment="1">
      <alignment vertical="center"/>
    </xf>
    <xf numFmtId="0" fontId="1" fillId="17" borderId="0" xfId="0" applyFont="1" applyFill="1" applyAlignment="1">
      <alignment vertical="center"/>
    </xf>
    <xf numFmtId="0" fontId="2" fillId="17" borderId="0" xfId="0" applyFont="1" applyFill="1">
      <alignment horizontal="left"/>
    </xf>
    <xf numFmtId="0" fontId="2" fillId="17" borderId="0" xfId="0" applyFont="1" applyFill="1" applyProtection="1">
      <alignment horizontal="left"/>
      <protection hidden="1"/>
    </xf>
    <xf numFmtId="0" fontId="12" fillId="17" borderId="1" xfId="0" applyFont="1" applyFill="1" applyBorder="1">
      <alignment horizontal="left"/>
    </xf>
    <xf numFmtId="0" fontId="12" fillId="17" borderId="1" xfId="0" applyFont="1" applyFill="1" applyBorder="1" applyAlignment="1">
      <alignment vertical="center"/>
    </xf>
    <xf numFmtId="0" fontId="2" fillId="17" borderId="0" xfId="0" applyFont="1" applyFill="1" applyProtection="1">
      <alignment horizontal="left"/>
      <protection locked="0" hidden="1"/>
    </xf>
    <xf numFmtId="0" fontId="1" fillId="5" borderId="0" xfId="0" applyFont="1" applyFill="1" applyAlignment="1">
      <alignment horizontal="left" vertical="center"/>
    </xf>
    <xf numFmtId="0" fontId="1" fillId="5" borderId="0" xfId="0" applyFont="1" applyFill="1" applyAlignment="1">
      <alignment vertical="center"/>
    </xf>
    <xf numFmtId="0" fontId="2" fillId="5" borderId="0" xfId="0" applyFont="1" applyFill="1" applyAlignment="1">
      <alignment vertical="center"/>
    </xf>
    <xf numFmtId="0" fontId="8" fillId="13" borderId="16" xfId="0" quotePrefix="1" applyFont="1" applyFill="1" applyBorder="1" applyAlignment="1" applyProtection="1">
      <alignment vertical="center"/>
      <protection hidden="1"/>
    </xf>
    <xf numFmtId="0" fontId="8" fillId="13" borderId="9" xfId="0" applyFont="1" applyFill="1" applyBorder="1" applyAlignment="1" applyProtection="1">
      <alignment vertical="center"/>
      <protection hidden="1"/>
    </xf>
    <xf numFmtId="164" fontId="8" fillId="10" borderId="14" xfId="0" quotePrefix="1" applyNumberFormat="1" applyFont="1" applyFill="1" applyBorder="1" applyAlignment="1" applyProtection="1">
      <alignment vertical="center"/>
      <protection hidden="1"/>
    </xf>
    <xf numFmtId="0" fontId="2" fillId="0" borderId="0" xfId="0" applyFont="1" applyAlignment="1">
      <alignment horizontal="left" vertical="top" wrapText="1"/>
    </xf>
    <xf numFmtId="0" fontId="9" fillId="0" borderId="0" xfId="0" applyFont="1" applyAlignment="1">
      <alignment horizontal="left" vertical="top" wrapText="1"/>
    </xf>
    <xf numFmtId="0" fontId="7" fillId="12" borderId="1" xfId="0" applyFont="1" applyFill="1" applyBorder="1" applyAlignment="1" applyProtection="1">
      <alignment horizontal="center" vertical="center"/>
      <protection locked="0"/>
    </xf>
    <xf numFmtId="0" fontId="2" fillId="18" borderId="0" xfId="0" applyFont="1" applyFill="1" applyAlignment="1">
      <alignment vertical="center"/>
    </xf>
    <xf numFmtId="0" fontId="2" fillId="18" borderId="0" xfId="0" applyFont="1" applyFill="1" applyProtection="1">
      <alignment horizontal="left"/>
      <protection hidden="1"/>
    </xf>
    <xf numFmtId="0" fontId="47" fillId="20" borderId="1" xfId="0" applyFont="1" applyFill="1" applyBorder="1" applyAlignment="1">
      <alignment wrapText="1"/>
    </xf>
    <xf numFmtId="0" fontId="0" fillId="0" borderId="1" xfId="0" applyBorder="1" applyAlignment="1"/>
    <xf numFmtId="0" fontId="0" fillId="0" borderId="0" xfId="0" applyAlignment="1"/>
    <xf numFmtId="0" fontId="0" fillId="0" borderId="1" xfId="0" applyBorder="1" applyAlignment="1" applyProtection="1">
      <protection locked="0"/>
    </xf>
    <xf numFmtId="0" fontId="48" fillId="0" borderId="0" xfId="0" applyFont="1" applyAlignment="1"/>
    <xf numFmtId="0" fontId="0" fillId="0" borderId="0" xfId="0" applyAlignment="1" applyProtection="1">
      <protection locked="0"/>
    </xf>
    <xf numFmtId="0" fontId="50" fillId="20" borderId="2" xfId="0" applyFont="1" applyFill="1" applyBorder="1" applyAlignment="1">
      <alignment vertical="top" wrapText="1" readingOrder="1"/>
    </xf>
    <xf numFmtId="0" fontId="52" fillId="15" borderId="1" xfId="0" applyFont="1" applyFill="1" applyBorder="1" applyAlignment="1">
      <alignment horizontal="center" vertical="center" wrapText="1"/>
    </xf>
    <xf numFmtId="0" fontId="47" fillId="21" borderId="1" xfId="0" applyFont="1" applyFill="1" applyBorder="1" applyAlignment="1">
      <alignment wrapText="1"/>
    </xf>
    <xf numFmtId="0" fontId="49" fillId="0" borderId="0" xfId="0" applyFont="1" applyAlignment="1">
      <alignment vertical="top" wrapText="1" readingOrder="1"/>
    </xf>
    <xf numFmtId="0" fontId="0" fillId="18" borderId="0" xfId="0" applyFill="1">
      <alignment horizontal="left"/>
    </xf>
    <xf numFmtId="0" fontId="48" fillId="18" borderId="0" xfId="0" applyFont="1" applyFill="1" applyAlignment="1"/>
    <xf numFmtId="0" fontId="51" fillId="22" borderId="1" xfId="4" applyFont="1" applyFill="1" applyBorder="1" applyProtection="1">
      <protection locked="0"/>
    </xf>
    <xf numFmtId="0" fontId="51" fillId="22" borderId="1" xfId="0" applyFont="1" applyFill="1" applyBorder="1" applyAlignment="1" applyProtection="1">
      <protection locked="0"/>
    </xf>
    <xf numFmtId="0" fontId="2" fillId="22" borderId="1" xfId="0" applyFont="1" applyFill="1" applyBorder="1" applyAlignment="1" applyProtection="1">
      <protection locked="0"/>
    </xf>
    <xf numFmtId="0" fontId="2" fillId="23" borderId="1" xfId="0" applyFont="1" applyFill="1" applyBorder="1" applyAlignment="1" applyProtection="1">
      <protection locked="0"/>
    </xf>
    <xf numFmtId="0" fontId="51" fillId="23" borderId="1" xfId="0" applyFont="1" applyFill="1" applyBorder="1" applyAlignment="1" applyProtection="1">
      <protection locked="0"/>
    </xf>
    <xf numFmtId="0" fontId="2" fillId="16" borderId="0" xfId="0" applyFont="1" applyFill="1" applyAlignment="1">
      <alignment horizontal="left" wrapText="1"/>
    </xf>
    <xf numFmtId="0" fontId="2" fillId="23" borderId="1" xfId="0" applyFont="1" applyFill="1" applyBorder="1" applyAlignment="1" applyProtection="1">
      <alignment horizontal="right"/>
      <protection locked="0"/>
    </xf>
    <xf numFmtId="0" fontId="48" fillId="16" borderId="0" xfId="0" applyFont="1" applyFill="1" applyAlignment="1"/>
    <xf numFmtId="0" fontId="48" fillId="22" borderId="0" xfId="0" applyFont="1" applyFill="1" applyAlignment="1"/>
    <xf numFmtId="0" fontId="16" fillId="0" borderId="0" xfId="0" applyFont="1" applyAlignment="1"/>
    <xf numFmtId="0" fontId="2" fillId="16" borderId="0" xfId="0" applyFont="1" applyFill="1">
      <alignment horizontal="left"/>
    </xf>
    <xf numFmtId="0" fontId="36" fillId="0" borderId="0" xfId="0" applyFont="1" applyAlignment="1"/>
    <xf numFmtId="0" fontId="36" fillId="0" borderId="0" xfId="0" applyFont="1" applyAlignment="1" applyProtection="1">
      <protection locked="0"/>
    </xf>
    <xf numFmtId="0" fontId="53" fillId="23" borderId="1" xfId="4" applyFont="1" applyFill="1" applyBorder="1" applyProtection="1">
      <protection locked="0"/>
    </xf>
    <xf numFmtId="0" fontId="1" fillId="18" borderId="0" xfId="0" applyFont="1" applyFill="1" applyAlignment="1">
      <alignment vertical="center"/>
    </xf>
    <xf numFmtId="0" fontId="1" fillId="0" borderId="0" xfId="0" applyFont="1" applyAlignment="1">
      <alignment horizontal="left" vertical="top" wrapText="1"/>
    </xf>
    <xf numFmtId="0" fontId="1" fillId="2" borderId="0" xfId="3" applyFont="1" applyFill="1" applyAlignment="1" applyProtection="1">
      <alignment horizontal="left" vertical="top"/>
      <protection hidden="1"/>
    </xf>
    <xf numFmtId="0" fontId="2" fillId="2" borderId="0" xfId="3" applyFill="1" applyAlignment="1" applyProtection="1">
      <alignment vertical="top" wrapText="1"/>
      <protection hidden="1"/>
    </xf>
    <xf numFmtId="0" fontId="2" fillId="0" borderId="3" xfId="0" applyFont="1" applyBorder="1" applyAlignment="1">
      <alignment horizontal="left" vertical="center"/>
    </xf>
    <xf numFmtId="0" fontId="2" fillId="0" borderId="13" xfId="0" applyFont="1" applyBorder="1" applyAlignment="1">
      <alignment horizontal="left" vertical="center"/>
    </xf>
    <xf numFmtId="0" fontId="44" fillId="0" borderId="0" xfId="0" applyFont="1" applyAlignment="1" applyProtection="1">
      <protection locked="0"/>
    </xf>
    <xf numFmtId="0" fontId="1" fillId="0" borderId="0" xfId="3" applyFont="1">
      <alignment horizontal="left"/>
    </xf>
    <xf numFmtId="0" fontId="2" fillId="0" borderId="0" xfId="3">
      <alignment horizontal="left"/>
    </xf>
    <xf numFmtId="14" fontId="2" fillId="0" borderId="0" xfId="3" applyNumberFormat="1">
      <alignment horizontal="left"/>
    </xf>
    <xf numFmtId="0" fontId="2" fillId="0" borderId="0" xfId="3" applyAlignment="1">
      <alignment horizontal="left" wrapText="1"/>
    </xf>
    <xf numFmtId="0" fontId="54" fillId="5" borderId="0" xfId="0" applyFont="1" applyFill="1" applyAlignment="1" applyProtection="1">
      <alignment horizontal="center" vertical="center" wrapText="1"/>
      <protection hidden="1"/>
    </xf>
    <xf numFmtId="0" fontId="18" fillId="2" borderId="0" xfId="3" applyFont="1" applyFill="1" applyAlignment="1" applyProtection="1">
      <alignment horizontal="center"/>
      <protection hidden="1"/>
    </xf>
    <xf numFmtId="0" fontId="17" fillId="2" borderId="0" xfId="3" applyFont="1" applyFill="1" applyAlignment="1">
      <alignment horizontal="center"/>
    </xf>
    <xf numFmtId="0" fontId="18" fillId="2" borderId="0" xfId="3" applyFont="1" applyFill="1" applyAlignment="1" applyProtection="1">
      <alignment horizontal="center" vertical="center"/>
      <protection hidden="1"/>
    </xf>
    <xf numFmtId="0" fontId="18" fillId="2" borderId="0" xfId="5" applyFont="1" applyFill="1" applyAlignment="1" applyProtection="1">
      <alignment horizontal="center"/>
      <protection hidden="1"/>
    </xf>
    <xf numFmtId="0" fontId="33" fillId="5" borderId="0" xfId="2" applyFill="1" applyAlignment="1" applyProtection="1">
      <alignment horizontal="center"/>
      <protection locked="0" hidden="1"/>
    </xf>
    <xf numFmtId="0" fontId="2" fillId="2" borderId="0" xfId="3" applyFill="1" applyAlignment="1">
      <alignment horizontal="center"/>
    </xf>
    <xf numFmtId="0" fontId="40" fillId="2" borderId="0" xfId="2" applyFont="1" applyFill="1" applyAlignment="1" applyProtection="1">
      <alignment horizontal="left"/>
    </xf>
    <xf numFmtId="0" fontId="15" fillId="2" borderId="0" xfId="3" applyFont="1" applyFill="1" applyAlignment="1" applyProtection="1">
      <alignment horizontal="center"/>
      <protection locked="0" hidden="1"/>
    </xf>
    <xf numFmtId="0" fontId="19" fillId="2" borderId="0" xfId="3" applyFont="1" applyFill="1" applyAlignment="1" applyProtection="1">
      <alignment horizontal="center"/>
      <protection locked="0" hidden="1"/>
    </xf>
    <xf numFmtId="0" fontId="2" fillId="2" borderId="0" xfId="5" quotePrefix="1" applyFill="1" applyAlignment="1" applyProtection="1">
      <alignment horizontal="center"/>
      <protection hidden="1"/>
    </xf>
    <xf numFmtId="0" fontId="2" fillId="2" borderId="0" xfId="5" applyFill="1" applyAlignment="1" applyProtection="1">
      <alignment horizontal="center"/>
      <protection hidden="1"/>
    </xf>
    <xf numFmtId="0" fontId="13" fillId="2" borderId="0" xfId="3" applyFont="1" applyFill="1" applyAlignment="1" applyProtection="1">
      <alignment horizontal="center"/>
      <protection hidden="1"/>
    </xf>
    <xf numFmtId="0" fontId="13" fillId="2" borderId="0" xfId="3" applyFont="1" applyFill="1" applyAlignment="1" applyProtection="1">
      <alignment horizontal="center" wrapText="1"/>
      <protection hidden="1"/>
    </xf>
    <xf numFmtId="14" fontId="1" fillId="2" borderId="0" xfId="3" applyNumberFormat="1" applyFont="1" applyFill="1" applyAlignment="1">
      <alignment horizontal="center" vertical="center"/>
    </xf>
    <xf numFmtId="0" fontId="1" fillId="2" borderId="0" xfId="3" applyFont="1" applyFill="1" applyAlignment="1">
      <alignment horizontal="center" vertical="center"/>
    </xf>
    <xf numFmtId="0" fontId="32" fillId="2" borderId="0" xfId="3" applyFont="1" applyFill="1" applyAlignment="1">
      <alignment horizont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13" xfId="0" applyFont="1" applyBorder="1" applyAlignment="1">
      <alignment horizontal="left" vertical="center"/>
    </xf>
    <xf numFmtId="0" fontId="7" fillId="11" borderId="3" xfId="0" applyFont="1" applyFill="1" applyBorder="1" applyAlignment="1" applyProtection="1">
      <alignment horizontal="left" vertical="center" wrapText="1"/>
      <protection locked="0"/>
    </xf>
    <xf numFmtId="0" fontId="7" fillId="11" borderId="5" xfId="0" applyFont="1" applyFill="1" applyBorder="1" applyAlignment="1" applyProtection="1">
      <alignment horizontal="left" vertical="center" wrapText="1"/>
      <protection locked="0"/>
    </xf>
    <xf numFmtId="0" fontId="7" fillId="11" borderId="13" xfId="0" applyFont="1" applyFill="1" applyBorder="1" applyAlignment="1" applyProtection="1">
      <alignment horizontal="left" vertical="center" wrapText="1"/>
      <protection locked="0"/>
    </xf>
    <xf numFmtId="0" fontId="7" fillId="8" borderId="3" xfId="0" applyFont="1" applyFill="1" applyBorder="1" applyAlignment="1" applyProtection="1">
      <alignment horizontal="center" vertical="center"/>
      <protection locked="0"/>
    </xf>
    <xf numFmtId="0" fontId="7" fillId="8" borderId="5" xfId="0" applyFont="1" applyFill="1" applyBorder="1" applyAlignment="1" applyProtection="1">
      <alignment horizontal="center" vertical="center"/>
      <protection locked="0"/>
    </xf>
    <xf numFmtId="0" fontId="7" fillId="8" borderId="13" xfId="0" applyFont="1" applyFill="1" applyBorder="1" applyAlignment="1" applyProtection="1">
      <alignment horizontal="center" vertical="center"/>
      <protection locked="0"/>
    </xf>
    <xf numFmtId="0" fontId="7" fillId="11" borderId="3" xfId="0" applyFont="1" applyFill="1" applyBorder="1" applyAlignment="1" applyProtection="1">
      <alignment horizontal="center" vertical="center"/>
      <protection locked="0"/>
    </xf>
    <xf numFmtId="0" fontId="7" fillId="11" borderId="13" xfId="0" applyFont="1" applyFill="1" applyBorder="1" applyAlignment="1" applyProtection="1">
      <alignment horizontal="center" vertical="center"/>
      <protection locked="0"/>
    </xf>
    <xf numFmtId="0" fontId="39" fillId="5" borderId="14" xfId="0" applyFont="1" applyFill="1" applyBorder="1" applyAlignment="1" applyProtection="1">
      <alignment horizontal="center" vertical="center" wrapText="1"/>
      <protection hidden="1"/>
    </xf>
    <xf numFmtId="0" fontId="39" fillId="5" borderId="4" xfId="0" applyFont="1" applyFill="1" applyBorder="1" applyAlignment="1" applyProtection="1">
      <alignment horizontal="center" vertical="center" wrapText="1"/>
      <protection hidden="1"/>
    </xf>
    <xf numFmtId="0" fontId="39" fillId="5" borderId="15" xfId="0" applyFont="1" applyFill="1" applyBorder="1" applyAlignment="1" applyProtection="1">
      <alignment horizontal="center" vertical="center" wrapText="1"/>
      <protection hidden="1"/>
    </xf>
    <xf numFmtId="0" fontId="24" fillId="14" borderId="26" xfId="0" applyFont="1" applyFill="1" applyBorder="1" applyAlignment="1" applyProtection="1">
      <alignment horizontal="left" vertical="center" wrapText="1"/>
      <protection hidden="1"/>
    </xf>
    <xf numFmtId="0" fontId="24" fillId="14" borderId="0" xfId="0" applyFont="1" applyFill="1" applyAlignment="1" applyProtection="1">
      <alignment horizontal="left" vertical="center" wrapText="1"/>
      <protection hidden="1"/>
    </xf>
    <xf numFmtId="0" fontId="24" fillId="14" borderId="27" xfId="0" applyFont="1" applyFill="1" applyBorder="1" applyAlignment="1" applyProtection="1">
      <alignment horizontal="left" vertical="center" wrapText="1"/>
      <protection hidden="1"/>
    </xf>
    <xf numFmtId="164" fontId="33" fillId="10" borderId="4" xfId="2" quotePrefix="1" applyNumberFormat="1" applyFill="1" applyBorder="1" applyAlignment="1" applyProtection="1">
      <alignment horizontal="left" vertical="center"/>
      <protection locked="0"/>
    </xf>
    <xf numFmtId="0" fontId="2" fillId="0" borderId="1" xfId="0" applyFont="1" applyBorder="1" applyAlignment="1">
      <alignment horizontal="left" vertical="center"/>
    </xf>
    <xf numFmtId="0" fontId="24" fillId="14" borderId="29" xfId="0" applyFont="1" applyFill="1" applyBorder="1" applyAlignment="1" applyProtection="1">
      <alignment horizontal="left" vertical="center" wrapText="1"/>
      <protection hidden="1"/>
    </xf>
    <xf numFmtId="0" fontId="24" fillId="14" borderId="11" xfId="0" applyFont="1" applyFill="1" applyBorder="1" applyAlignment="1" applyProtection="1">
      <alignment horizontal="left" vertical="center" wrapText="1"/>
      <protection hidden="1"/>
    </xf>
    <xf numFmtId="0" fontId="24" fillId="14" borderId="30" xfId="0" applyFont="1" applyFill="1" applyBorder="1" applyAlignment="1" applyProtection="1">
      <alignment horizontal="left" vertical="center" wrapText="1"/>
      <protection hidden="1"/>
    </xf>
    <xf numFmtId="0" fontId="1" fillId="6" borderId="5" xfId="0" applyFont="1" applyFill="1" applyBorder="1" applyAlignment="1" applyProtection="1">
      <alignment horizontal="center" vertical="center" wrapText="1"/>
      <protection hidden="1"/>
    </xf>
    <xf numFmtId="0" fontId="1" fillId="6" borderId="13" xfId="0" applyFont="1" applyFill="1" applyBorder="1" applyAlignment="1" applyProtection="1">
      <alignment horizontal="center" vertical="center" wrapText="1"/>
      <protection hidden="1"/>
    </xf>
    <xf numFmtId="0" fontId="1" fillId="6" borderId="3" xfId="0" applyFont="1" applyFill="1" applyBorder="1" applyAlignment="1" applyProtection="1">
      <alignment horizontal="center" vertical="center" wrapText="1"/>
      <protection hidden="1"/>
    </xf>
    <xf numFmtId="0" fontId="1" fillId="6" borderId="21" xfId="0" applyFont="1" applyFill="1" applyBorder="1" applyAlignment="1" applyProtection="1">
      <alignment horizontal="center" vertical="center"/>
      <protection hidden="1"/>
    </xf>
    <xf numFmtId="0" fontId="1" fillId="6" borderId="6" xfId="0" applyFont="1" applyFill="1" applyBorder="1" applyAlignment="1" applyProtection="1">
      <alignment horizontal="center" vertical="center"/>
      <protection hidden="1"/>
    </xf>
    <xf numFmtId="0" fontId="1" fillId="6" borderId="10" xfId="0" applyFont="1" applyFill="1" applyBorder="1" applyAlignment="1" applyProtection="1">
      <alignment horizontal="center" vertical="center"/>
      <protection hidden="1"/>
    </xf>
    <xf numFmtId="0" fontId="25" fillId="6" borderId="21" xfId="0" applyFont="1" applyFill="1" applyBorder="1" applyAlignment="1" applyProtection="1">
      <alignment horizontal="center" vertical="center" wrapText="1"/>
      <protection hidden="1"/>
    </xf>
    <xf numFmtId="0" fontId="25" fillId="6" borderId="10" xfId="0" applyFont="1" applyFill="1" applyBorder="1" applyAlignment="1" applyProtection="1">
      <alignment horizontal="center" vertical="center" wrapText="1"/>
      <protection hidden="1"/>
    </xf>
    <xf numFmtId="164" fontId="33" fillId="10" borderId="4" xfId="2" applyNumberFormat="1" applyFill="1" applyBorder="1" applyAlignment="1" applyProtection="1">
      <alignment horizontal="left" vertical="center"/>
      <protection locked="0"/>
    </xf>
    <xf numFmtId="0" fontId="1" fillId="6" borderId="21" xfId="0" applyFont="1" applyFill="1" applyBorder="1" applyAlignment="1" applyProtection="1">
      <alignment horizontal="center" vertical="center" wrapText="1"/>
      <protection hidden="1"/>
    </xf>
    <xf numFmtId="0" fontId="1" fillId="6" borderId="10" xfId="0" applyFont="1" applyFill="1" applyBorder="1" applyAlignment="1" applyProtection="1">
      <alignment horizontal="center" vertical="center" wrapText="1"/>
      <protection hidden="1"/>
    </xf>
    <xf numFmtId="0" fontId="7" fillId="11" borderId="3" xfId="0" applyFont="1" applyFill="1" applyBorder="1" applyAlignment="1" applyProtection="1">
      <alignment horizontal="left" vertical="center"/>
      <protection locked="0"/>
    </xf>
    <xf numFmtId="0" fontId="7" fillId="11" borderId="5" xfId="0" applyFont="1" applyFill="1" applyBorder="1" applyAlignment="1" applyProtection="1">
      <alignment horizontal="left" vertical="center"/>
      <protection locked="0"/>
    </xf>
    <xf numFmtId="0" fontId="7" fillId="11" borderId="13" xfId="0" applyFont="1" applyFill="1" applyBorder="1" applyAlignment="1" applyProtection="1">
      <alignment horizontal="left" vertical="center"/>
      <protection locked="0"/>
    </xf>
    <xf numFmtId="0" fontId="7" fillId="12" borderId="3" xfId="0" applyFont="1" applyFill="1" applyBorder="1" applyAlignment="1" applyProtection="1">
      <alignment horizontal="center" vertical="center"/>
      <protection locked="0"/>
    </xf>
    <xf numFmtId="0" fontId="7" fillId="12" borderId="13" xfId="0" applyFont="1" applyFill="1" applyBorder="1" applyAlignment="1" applyProtection="1">
      <alignment horizontal="center" vertical="center"/>
      <protection locked="0"/>
    </xf>
    <xf numFmtId="0" fontId="1" fillId="6" borderId="6" xfId="0" applyFont="1" applyFill="1" applyBorder="1" applyAlignment="1" applyProtection="1">
      <alignment horizontal="center" vertical="center" wrapText="1"/>
      <protection hidden="1"/>
    </xf>
    <xf numFmtId="164" fontId="33" fillId="10" borderId="4" xfId="2" quotePrefix="1" applyNumberFormat="1" applyFill="1" applyBorder="1" applyAlignment="1" applyProtection="1">
      <alignment horizontal="center" vertical="center"/>
      <protection locked="0"/>
    </xf>
    <xf numFmtId="164" fontId="38" fillId="10" borderId="4" xfId="0" quotePrefix="1" applyNumberFormat="1" applyFont="1" applyFill="1" applyBorder="1" applyAlignment="1">
      <alignment horizontal="left" vertical="center"/>
    </xf>
    <xf numFmtId="0" fontId="7" fillId="8" borderId="3" xfId="0" applyFont="1" applyFill="1" applyBorder="1" applyAlignment="1" applyProtection="1">
      <alignment horizontal="center" vertical="center" wrapText="1"/>
      <protection locked="0"/>
    </xf>
    <xf numFmtId="0" fontId="7" fillId="8" borderId="13" xfId="0" applyFont="1" applyFill="1" applyBorder="1" applyAlignment="1" applyProtection="1">
      <alignment horizontal="center" vertical="center" wrapText="1"/>
      <protection locked="0"/>
    </xf>
    <xf numFmtId="164" fontId="38" fillId="10" borderId="4" xfId="0" quotePrefix="1" applyNumberFormat="1" applyFont="1" applyFill="1" applyBorder="1" applyAlignment="1" applyProtection="1">
      <alignment horizontal="left" vertical="center"/>
      <protection hidden="1"/>
    </xf>
    <xf numFmtId="0" fontId="3" fillId="5" borderId="1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1" fillId="6" borderId="28" xfId="0" applyFont="1" applyFill="1" applyBorder="1" applyAlignment="1" applyProtection="1">
      <alignment horizontal="center" vertical="center" wrapText="1"/>
      <protection hidden="1"/>
    </xf>
    <xf numFmtId="0" fontId="1" fillId="6" borderId="25" xfId="0" applyFont="1" applyFill="1" applyBorder="1" applyAlignment="1" applyProtection="1">
      <alignment horizontal="center" vertical="center" wrapText="1"/>
      <protection hidden="1"/>
    </xf>
    <xf numFmtId="0" fontId="1" fillId="10" borderId="1" xfId="0" applyFont="1" applyFill="1" applyBorder="1" applyAlignment="1">
      <alignment horizontal="left" vertical="center"/>
    </xf>
    <xf numFmtId="0" fontId="26" fillId="5" borderId="14" xfId="0" applyFont="1" applyFill="1" applyBorder="1" applyAlignment="1" applyProtection="1">
      <alignment horizontal="left" vertical="center" wrapText="1"/>
      <protection hidden="1"/>
    </xf>
    <xf numFmtId="0" fontId="26" fillId="5" borderId="4" xfId="0" applyFont="1" applyFill="1" applyBorder="1" applyAlignment="1" applyProtection="1">
      <alignment horizontal="left" vertical="center" wrapText="1"/>
      <protection hidden="1"/>
    </xf>
    <xf numFmtId="0" fontId="26" fillId="5" borderId="15" xfId="0" applyFont="1" applyFill="1" applyBorder="1" applyAlignment="1" applyProtection="1">
      <alignment horizontal="left" vertical="center" wrapText="1"/>
      <protection hidden="1"/>
    </xf>
    <xf numFmtId="0" fontId="9" fillId="5" borderId="19" xfId="0" applyFont="1" applyFill="1" applyBorder="1" applyAlignment="1">
      <alignment horizontal="center" vertical="top" wrapText="1"/>
    </xf>
    <xf numFmtId="0" fontId="9" fillId="5" borderId="14" xfId="0" applyFont="1" applyFill="1" applyBorder="1" applyAlignment="1">
      <alignment horizontal="center" vertical="top" wrapText="1"/>
    </xf>
    <xf numFmtId="0" fontId="39" fillId="5" borderId="11" xfId="0" applyFont="1" applyFill="1" applyBorder="1" applyAlignment="1" applyProtection="1">
      <alignment horizontal="center" vertical="center" wrapText="1"/>
      <protection hidden="1"/>
    </xf>
    <xf numFmtId="0" fontId="41" fillId="5" borderId="11" xfId="0" applyFont="1" applyFill="1" applyBorder="1" applyAlignment="1" applyProtection="1">
      <alignment horizontal="center" vertical="center" wrapText="1"/>
      <protection hidden="1"/>
    </xf>
    <xf numFmtId="164" fontId="8" fillId="10" borderId="4" xfId="0" quotePrefix="1" applyNumberFormat="1" applyFont="1" applyFill="1" applyBorder="1" applyAlignment="1" applyProtection="1">
      <alignment horizontal="left" vertical="center"/>
      <protection hidden="1"/>
    </xf>
    <xf numFmtId="164" fontId="33" fillId="10" borderId="4" xfId="2" applyNumberFormat="1" applyFill="1" applyBorder="1" applyAlignment="1" applyProtection="1">
      <alignment horizontal="center" vertical="center"/>
      <protection locked="0"/>
    </xf>
    <xf numFmtId="0" fontId="33" fillId="0" borderId="0" xfId="2" applyFill="1" applyBorder="1" applyAlignment="1" applyProtection="1">
      <alignment horizontal="left" vertical="center" wrapText="1"/>
      <protection locked="0"/>
    </xf>
    <xf numFmtId="0" fontId="56" fillId="0" borderId="0" xfId="0" applyFont="1" applyAlignment="1">
      <alignment horizontal="left" vertical="top" wrapText="1"/>
    </xf>
    <xf numFmtId="0" fontId="2" fillId="0" borderId="0" xfId="0" applyFont="1" applyAlignment="1">
      <alignment horizontal="left" vertical="top" wrapText="1"/>
    </xf>
    <xf numFmtId="0" fontId="43" fillId="16" borderId="0" xfId="0" applyFont="1" applyFill="1" applyAlignment="1">
      <alignment horizontal="left" vertical="top" wrapText="1"/>
    </xf>
    <xf numFmtId="0" fontId="2" fillId="16" borderId="0" xfId="0" applyFont="1" applyFill="1" applyAlignment="1">
      <alignment horizontal="left" vertical="top" wrapText="1"/>
    </xf>
    <xf numFmtId="164" fontId="6" fillId="10" borderId="4" xfId="0" applyNumberFormat="1" applyFont="1" applyFill="1" applyBorder="1" applyAlignment="1">
      <alignment horizontal="left" vertical="center" wrapText="1"/>
    </xf>
    <xf numFmtId="14" fontId="5" fillId="11" borderId="1" xfId="0" applyNumberFormat="1" applyFont="1" applyFill="1" applyBorder="1" applyAlignment="1" applyProtection="1">
      <alignment horizontal="center" vertical="center"/>
      <protection locked="0"/>
    </xf>
    <xf numFmtId="0" fontId="9" fillId="0" borderId="0" xfId="0" applyFont="1" applyAlignment="1">
      <alignment horizontal="left" vertical="top" wrapText="1"/>
    </xf>
    <xf numFmtId="0" fontId="44" fillId="0" borderId="0" xfId="0" applyFont="1" applyAlignment="1">
      <alignment horizontal="left" vertical="top" wrapText="1"/>
    </xf>
    <xf numFmtId="0" fontId="42" fillId="0" borderId="0" xfId="2" applyFont="1" applyFill="1" applyBorder="1" applyAlignment="1" applyProtection="1">
      <alignment horizontal="left" vertical="center" wrapText="1"/>
      <protection locked="0"/>
    </xf>
    <xf numFmtId="0" fontId="2" fillId="0" borderId="0" xfId="0" quotePrefix="1" applyFont="1" applyAlignment="1">
      <alignment horizontal="left" vertical="top" wrapText="1"/>
    </xf>
    <xf numFmtId="164" fontId="6" fillId="10" borderId="3" xfId="0" applyNumberFormat="1" applyFont="1" applyFill="1" applyBorder="1" applyAlignment="1" applyProtection="1">
      <alignment horizontal="center" vertical="center" wrapText="1"/>
      <protection hidden="1"/>
    </xf>
    <xf numFmtId="164" fontId="6" fillId="10" borderId="5" xfId="0" applyNumberFormat="1" applyFont="1" applyFill="1" applyBorder="1" applyAlignment="1" applyProtection="1">
      <alignment horizontal="center" vertical="center" wrapText="1"/>
      <protection hidden="1"/>
    </xf>
    <xf numFmtId="164" fontId="6" fillId="10" borderId="13" xfId="0" applyNumberFormat="1" applyFont="1" applyFill="1" applyBorder="1" applyAlignment="1" applyProtection="1">
      <alignment horizontal="center" vertical="center" wrapText="1"/>
      <protection hidden="1"/>
    </xf>
    <xf numFmtId="8" fontId="23" fillId="5" borderId="0" xfId="0" applyNumberFormat="1" applyFont="1" applyFill="1" applyAlignment="1" applyProtection="1">
      <alignment horizontal="right" vertical="top" wrapText="1"/>
      <protection hidden="1"/>
    </xf>
    <xf numFmtId="0" fontId="1" fillId="5" borderId="3" xfId="0" applyFont="1" applyFill="1" applyBorder="1" applyAlignment="1">
      <alignment horizontal="left" vertical="center"/>
    </xf>
    <xf numFmtId="0" fontId="1" fillId="5" borderId="13" xfId="0" applyFont="1" applyFill="1" applyBorder="1" applyAlignment="1">
      <alignment horizontal="left" vertical="center"/>
    </xf>
    <xf numFmtId="0" fontId="1" fillId="5" borderId="1" xfId="0" applyFont="1" applyFill="1" applyBorder="1" applyAlignment="1">
      <alignment horizontal="left" vertical="center"/>
    </xf>
    <xf numFmtId="0" fontId="1" fillId="10" borderId="16" xfId="0" applyFont="1" applyFill="1" applyBorder="1" applyAlignment="1">
      <alignment horizontal="left" vertical="center"/>
    </xf>
    <xf numFmtId="0" fontId="1" fillId="10" borderId="9" xfId="0" applyFont="1" applyFill="1" applyBorder="1" applyAlignment="1">
      <alignment horizontal="left" vertical="center"/>
    </xf>
    <xf numFmtId="0" fontId="1" fillId="10" borderId="20" xfId="0" applyFont="1" applyFill="1" applyBorder="1" applyAlignment="1">
      <alignment horizontal="left" vertical="center"/>
    </xf>
    <xf numFmtId="49" fontId="2" fillId="11" borderId="21" xfId="0" applyNumberFormat="1" applyFont="1" applyFill="1" applyBorder="1" applyAlignment="1" applyProtection="1">
      <alignment horizontal="left" vertical="center"/>
      <protection locked="0"/>
    </xf>
    <xf numFmtId="49" fontId="2" fillId="11" borderId="6" xfId="0" applyNumberFormat="1" applyFont="1" applyFill="1" applyBorder="1" applyAlignment="1" applyProtection="1">
      <alignment horizontal="left" vertical="center"/>
      <protection locked="0"/>
    </xf>
    <xf numFmtId="49" fontId="2" fillId="11" borderId="10" xfId="0" applyNumberFormat="1" applyFont="1" applyFill="1" applyBorder="1" applyAlignment="1" applyProtection="1">
      <alignment horizontal="left" vertical="center"/>
      <protection locked="0"/>
    </xf>
    <xf numFmtId="164" fontId="22" fillId="15" borderId="21" xfId="0" applyNumberFormat="1" applyFont="1" applyFill="1" applyBorder="1" applyAlignment="1">
      <alignment horizontal="left" vertical="center" wrapText="1"/>
    </xf>
    <xf numFmtId="164" fontId="22" fillId="15" borderId="6" xfId="0" applyNumberFormat="1" applyFont="1" applyFill="1" applyBorder="1" applyAlignment="1">
      <alignment horizontal="left" vertical="center" wrapText="1"/>
    </xf>
    <xf numFmtId="164" fontId="22" fillId="15" borderId="10" xfId="0" applyNumberFormat="1" applyFont="1" applyFill="1" applyBorder="1" applyAlignment="1">
      <alignment horizontal="left" vertical="center" wrapText="1"/>
    </xf>
    <xf numFmtId="0" fontId="1" fillId="5" borderId="7" xfId="0" applyFont="1" applyFill="1" applyBorder="1" applyAlignment="1">
      <alignment horizontal="center" vertical="center" wrapText="1"/>
    </xf>
    <xf numFmtId="0" fontId="1" fillId="10" borderId="3" xfId="0" applyFont="1" applyFill="1" applyBorder="1" applyAlignment="1">
      <alignment horizontal="left" vertical="center"/>
    </xf>
    <xf numFmtId="0" fontId="1" fillId="10" borderId="5" xfId="0" applyFont="1" applyFill="1" applyBorder="1" applyAlignment="1">
      <alignment horizontal="left" vertical="center"/>
    </xf>
    <xf numFmtId="0" fontId="1" fillId="5" borderId="5" xfId="0" applyFont="1" applyFill="1" applyBorder="1" applyAlignment="1">
      <alignment horizontal="left" vertical="center"/>
    </xf>
    <xf numFmtId="0" fontId="1" fillId="10" borderId="13" xfId="0" applyFont="1" applyFill="1" applyBorder="1" applyAlignment="1">
      <alignment horizontal="left" vertical="center"/>
    </xf>
    <xf numFmtId="0" fontId="8" fillId="5" borderId="31" xfId="0" applyFont="1" applyFill="1" applyBorder="1" applyAlignment="1">
      <alignment horizontal="center"/>
    </xf>
    <xf numFmtId="0" fontId="8" fillId="5" borderId="20" xfId="0" applyFont="1" applyFill="1" applyBorder="1" applyAlignment="1">
      <alignment horizontal="center"/>
    </xf>
    <xf numFmtId="0" fontId="8" fillId="5" borderId="29" xfId="0" applyFont="1" applyFill="1" applyBorder="1" applyAlignment="1">
      <alignment horizontal="center"/>
    </xf>
    <xf numFmtId="0" fontId="8" fillId="5" borderId="32" xfId="0" applyFont="1" applyFill="1" applyBorder="1" applyAlignment="1">
      <alignment horizontal="center"/>
    </xf>
    <xf numFmtId="49" fontId="2" fillId="11" borderId="33" xfId="0" applyNumberFormat="1" applyFont="1" applyFill="1" applyBorder="1" applyAlignment="1" applyProtection="1">
      <alignment horizontal="center" vertical="center"/>
      <protection locked="0"/>
    </xf>
    <xf numFmtId="49" fontId="2" fillId="11" borderId="34" xfId="0" applyNumberFormat="1" applyFont="1" applyFill="1" applyBorder="1" applyAlignment="1" applyProtection="1">
      <alignment horizontal="center" vertical="center"/>
      <protection locked="0"/>
    </xf>
    <xf numFmtId="0" fontId="8" fillId="13" borderId="9" xfId="0" applyFont="1" applyFill="1" applyBorder="1" applyAlignment="1" applyProtection="1">
      <alignment horizontal="right" vertical="center"/>
      <protection hidden="1"/>
    </xf>
    <xf numFmtId="0" fontId="8" fillId="13" borderId="35" xfId="0" applyFont="1" applyFill="1" applyBorder="1" applyAlignment="1" applyProtection="1">
      <alignment horizontal="right" vertical="center"/>
      <protection hidden="1"/>
    </xf>
    <xf numFmtId="14" fontId="31" fillId="5" borderId="11" xfId="0" applyNumberFormat="1" applyFont="1" applyFill="1" applyBorder="1" applyAlignment="1">
      <alignment horizontal="right" vertical="center" wrapText="1"/>
    </xf>
    <xf numFmtId="0" fontId="31" fillId="5" borderId="30" xfId="0" applyFont="1" applyFill="1" applyBorder="1" applyAlignment="1">
      <alignment horizontal="right" vertical="center" wrapText="1"/>
    </xf>
    <xf numFmtId="0" fontId="26" fillId="11" borderId="14" xfId="0" applyFont="1" applyFill="1" applyBorder="1" applyAlignment="1" applyProtection="1">
      <alignment horizontal="left" vertical="center" wrapText="1"/>
      <protection hidden="1"/>
    </xf>
    <xf numFmtId="0" fontId="26" fillId="11" borderId="4" xfId="0" applyFont="1" applyFill="1" applyBorder="1" applyAlignment="1" applyProtection="1">
      <alignment horizontal="left" vertical="center" wrapText="1"/>
      <protection hidden="1"/>
    </xf>
    <xf numFmtId="0" fontId="26" fillId="11" borderId="15" xfId="0" applyFont="1" applyFill="1" applyBorder="1" applyAlignment="1" applyProtection="1">
      <alignment horizontal="left" vertical="center" wrapText="1"/>
      <protection hidden="1"/>
    </xf>
    <xf numFmtId="0" fontId="26" fillId="8" borderId="14" xfId="0" applyFont="1" applyFill="1" applyBorder="1" applyAlignment="1" applyProtection="1">
      <alignment horizontal="left" vertical="center" wrapText="1"/>
      <protection hidden="1"/>
    </xf>
    <xf numFmtId="0" fontId="26" fillId="8" borderId="4" xfId="0" applyFont="1" applyFill="1" applyBorder="1" applyAlignment="1" applyProtection="1">
      <alignment horizontal="left" vertical="center" wrapText="1"/>
      <protection hidden="1"/>
    </xf>
    <xf numFmtId="0" fontId="26" fillId="8" borderId="15" xfId="0" applyFont="1" applyFill="1" applyBorder="1" applyAlignment="1" applyProtection="1">
      <alignment horizontal="left" vertical="center" wrapText="1"/>
      <protection hidden="1"/>
    </xf>
    <xf numFmtId="0" fontId="8" fillId="14" borderId="23" xfId="0" applyFont="1" applyFill="1" applyBorder="1" applyAlignment="1" applyProtection="1">
      <alignment horizontal="left" vertical="center"/>
      <protection hidden="1"/>
    </xf>
    <xf numFmtId="0" fontId="8" fillId="14" borderId="22" xfId="0" applyFont="1" applyFill="1" applyBorder="1" applyAlignment="1" applyProtection="1">
      <alignment horizontal="left" vertical="center"/>
      <protection hidden="1"/>
    </xf>
    <xf numFmtId="0" fontId="8" fillId="14" borderId="24" xfId="0" applyFont="1" applyFill="1" applyBorder="1" applyAlignment="1" applyProtection="1">
      <alignment horizontal="left" vertical="center"/>
      <protection hidden="1"/>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24" borderId="1" xfId="0" applyFont="1" applyFill="1" applyBorder="1" applyAlignment="1">
      <alignment horizontal="center" vertical="center" textRotation="90"/>
    </xf>
    <xf numFmtId="0" fontId="0" fillId="24" borderId="1" xfId="0" applyFill="1" applyBorder="1" applyAlignment="1">
      <alignment horizontal="center" vertical="center" textRotation="90"/>
    </xf>
    <xf numFmtId="0" fontId="2" fillId="0" borderId="1" xfId="0" applyFont="1" applyBorder="1" applyAlignment="1">
      <alignment horizontal="center" vertical="center" textRotation="90"/>
    </xf>
    <xf numFmtId="0" fontId="0" fillId="0" borderId="1" xfId="0" applyBorder="1" applyAlignment="1">
      <alignment horizontal="center" vertical="center" textRotation="90"/>
    </xf>
  </cellXfs>
  <cellStyles count="6">
    <cellStyle name="Bad" xfId="4" builtinId="27"/>
    <cellStyle name="Currency" xfId="1" builtinId="4"/>
    <cellStyle name="Hyperlink" xfId="2" builtinId="8"/>
    <cellStyle name="Normal" xfId="0" builtinId="0"/>
    <cellStyle name="Normal 2" xfId="3" xr:uid="{00000000-0005-0000-0000-000003000000}"/>
    <cellStyle name="Normal 2 179" xfId="5" xr:uid="{E04FA29C-6C66-4F8B-868E-B678F511B13E}"/>
  </cellStyles>
  <dxfs count="38">
    <dxf>
      <fill>
        <patternFill>
          <bgColor theme="3" tint="0.89996032593768116"/>
        </patternFill>
      </fill>
    </dxf>
    <dxf>
      <fill>
        <patternFill>
          <bgColor theme="3" tint="0.89996032593768116"/>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3" tint="0.89996032593768116"/>
        </patternFill>
      </fill>
    </dxf>
    <dxf>
      <fill>
        <patternFill>
          <bgColor theme="3" tint="0.89996032593768116"/>
        </patternFill>
      </fill>
    </dxf>
    <dxf>
      <fill>
        <patternFill>
          <bgColor theme="4" tint="0.79998168889431442"/>
        </patternFill>
      </fill>
    </dxf>
    <dxf>
      <fill>
        <patternFill>
          <bgColor theme="0" tint="-0.34998626667073579"/>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rgb="FFFBDDE3"/>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patternFill>
      </fill>
    </dxf>
    <dxf>
      <fill>
        <patternFill>
          <bgColor rgb="FFFF0000"/>
        </patternFill>
      </fill>
    </dxf>
    <dxf>
      <fill>
        <patternFill>
          <bgColor rgb="FFFF0000"/>
        </patternFill>
      </fill>
    </dxf>
    <dxf>
      <fill>
        <patternFill>
          <bgColor rgb="FFFF0000"/>
        </patternFill>
      </fill>
    </dxf>
    <dxf>
      <fill>
        <patternFill>
          <bgColor theme="1"/>
        </patternFill>
      </fill>
    </dxf>
    <dxf>
      <fill>
        <patternFill>
          <bgColor rgb="FFFF0000"/>
        </patternFill>
      </fill>
    </dxf>
    <dxf>
      <fill>
        <patternFill>
          <bgColor rgb="FFFF0000"/>
        </patternFill>
      </fill>
    </dxf>
    <dxf>
      <fill>
        <patternFill>
          <bgColor theme="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fill>
        <patternFill>
          <bgColor rgb="FFFBDDE3"/>
        </patternFill>
      </fill>
    </dxf>
    <dxf>
      <font>
        <strike val="0"/>
      </font>
    </dxf>
  </dxfs>
  <tableStyles count="1" defaultTableStyle="TableStyleMedium9" defaultPivotStyle="PivotStyleLight16">
    <tableStyle name="Table Style 1" pivot="0" count="1" xr9:uid="{3150263C-E7A8-400F-894C-78F72A879F07}">
      <tableStyleElement type="wholeTable" dxfId="3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33CC"/>
      <rgbColor rgb="00FFFF66"/>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2E1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1270</xdr:colOff>
      <xdr:row>50</xdr:row>
      <xdr:rowOff>1904</xdr:rowOff>
    </xdr:from>
    <xdr:to>
      <xdr:col>13</xdr:col>
      <xdr:colOff>38076</xdr:colOff>
      <xdr:row>53</xdr:row>
      <xdr:rowOff>57150</xdr:rowOff>
    </xdr:to>
    <xdr:sp macro="" textlink="">
      <xdr:nvSpPr>
        <xdr:cNvPr id="2" name="Text Box 5">
          <a:extLst>
            <a:ext uri="{FF2B5EF4-FFF2-40B4-BE49-F238E27FC236}">
              <a16:creationId xmlns:a16="http://schemas.microsoft.com/office/drawing/2014/main" id="{0AD70A94-3C08-43B5-ABAE-AED684412C5F}"/>
            </a:ext>
          </a:extLst>
        </xdr:cNvPr>
        <xdr:cNvSpPr txBox="1">
          <a:spLocks noChangeArrowheads="1"/>
        </xdr:cNvSpPr>
      </xdr:nvSpPr>
      <xdr:spPr bwMode="auto">
        <a:xfrm>
          <a:off x="610870" y="12736829"/>
          <a:ext cx="7342481" cy="569596"/>
        </a:xfrm>
        <a:prstGeom prst="rect">
          <a:avLst/>
        </a:prstGeom>
        <a:noFill/>
        <a:ln w="9525" algn="ctr">
          <a:noFill/>
          <a:miter lim="800000"/>
          <a:headEnd/>
          <a:tailEnd/>
        </a:ln>
        <a:effectLst/>
      </xdr:spPr>
      <xdr:txBody>
        <a:bodyPr vertOverflow="clip" wrap="square" lIns="91440" tIns="45720" rIns="91440" bIns="45720" anchor="t" upright="1"/>
        <a:lstStyle/>
        <a:p>
          <a:pPr algn="ctr" rtl="0"/>
          <a:r>
            <a:rPr lang="en-US" sz="1100" b="0" i="0" baseline="0">
              <a:effectLst/>
              <a:latin typeface="+mn-lt"/>
              <a:ea typeface="+mn-ea"/>
              <a:cs typeface="+mn-cs"/>
            </a:rPr>
            <a:t>The Commercial Energy Solutions Program is paid for by UniSource Energy Services customers and approved by the Arizona Corporation Commission.</a:t>
          </a:r>
          <a:endParaRPr lang="en-US" sz="1200">
            <a:effectLst/>
          </a:endParaRPr>
        </a:p>
      </xdr:txBody>
    </xdr:sp>
    <xdr:clientData/>
  </xdr:twoCellAnchor>
  <xdr:oneCellAnchor>
    <xdr:from>
      <xdr:col>0</xdr:col>
      <xdr:colOff>466725</xdr:colOff>
      <xdr:row>2</xdr:row>
      <xdr:rowOff>57150</xdr:rowOff>
    </xdr:from>
    <xdr:ext cx="3248025" cy="1028700"/>
    <xdr:pic>
      <xdr:nvPicPr>
        <xdr:cNvPr id="3" name="Picture 2">
          <a:extLst>
            <a:ext uri="{FF2B5EF4-FFF2-40B4-BE49-F238E27FC236}">
              <a16:creationId xmlns:a16="http://schemas.microsoft.com/office/drawing/2014/main" id="{01E53489-97EF-4EEF-BA57-702FE95A3B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381000"/>
          <a:ext cx="32480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4539761</xdr:colOff>
      <xdr:row>86</xdr:row>
      <xdr:rowOff>212482</xdr:rowOff>
    </xdr:from>
    <xdr:ext cx="4397959" cy="514350"/>
    <xdr:sp macro="" textlink="">
      <xdr:nvSpPr>
        <xdr:cNvPr id="4" name="TextBox 3">
          <a:extLst>
            <a:ext uri="{FF2B5EF4-FFF2-40B4-BE49-F238E27FC236}">
              <a16:creationId xmlns:a16="http://schemas.microsoft.com/office/drawing/2014/main" id="{CBECD301-67B9-4298-882C-C870D4A82F67}"/>
            </a:ext>
          </a:extLst>
        </xdr:cNvPr>
        <xdr:cNvSpPr txBox="1"/>
      </xdr:nvSpPr>
      <xdr:spPr>
        <a:xfrm>
          <a:off x="4539761" y="21892847"/>
          <a:ext cx="4397959"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a:p>
      </xdr:txBody>
    </xdr:sp>
    <xdr:clientData/>
  </xdr:oneCellAnchor>
  <xdr:oneCellAnchor>
    <xdr:from>
      <xdr:col>5</xdr:col>
      <xdr:colOff>577215</xdr:colOff>
      <xdr:row>115</xdr:row>
      <xdr:rowOff>0</xdr:rowOff>
    </xdr:from>
    <xdr:ext cx="184731" cy="264560"/>
    <xdr:sp macro="" textlink="">
      <xdr:nvSpPr>
        <xdr:cNvPr id="6" name="TextBox 5">
          <a:extLst>
            <a:ext uri="{FF2B5EF4-FFF2-40B4-BE49-F238E27FC236}">
              <a16:creationId xmlns:a16="http://schemas.microsoft.com/office/drawing/2014/main" id="{8C125F09-8335-4B3A-8572-071282D32F9C}"/>
            </a:ext>
            <a:ext uri="{147F2762-F138-4A5C-976F-8EAC2B608ADB}">
              <a16:predDERef xmlns:a16="http://schemas.microsoft.com/office/drawing/2014/main" pred="{AA6FC8FC-715A-446F-A8FC-18093120E6F0}"/>
            </a:ext>
          </a:extLst>
        </xdr:cNvPr>
        <xdr:cNvSpPr txBox="1"/>
      </xdr:nvSpPr>
      <xdr:spPr>
        <a:xfrm>
          <a:off x="4778798" y="26901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577215</xdr:colOff>
      <xdr:row>179</xdr:row>
      <xdr:rowOff>0</xdr:rowOff>
    </xdr:from>
    <xdr:ext cx="184731" cy="264560"/>
    <xdr:sp macro="" textlink="">
      <xdr:nvSpPr>
        <xdr:cNvPr id="2" name="TextBox 1">
          <a:extLst>
            <a:ext uri="{FF2B5EF4-FFF2-40B4-BE49-F238E27FC236}">
              <a16:creationId xmlns:a16="http://schemas.microsoft.com/office/drawing/2014/main" id="{EF16BB42-F289-43B8-9991-6D4DEAE77A6A}"/>
            </a:ext>
            <a:ext uri="{147F2762-F138-4A5C-976F-8EAC2B608ADB}">
              <a16:predDERef xmlns:a16="http://schemas.microsoft.com/office/drawing/2014/main" pred="{AA6FC8FC-715A-446F-A8FC-18093120E6F0}"/>
            </a:ext>
          </a:extLst>
        </xdr:cNvPr>
        <xdr:cNvSpPr txBox="1"/>
      </xdr:nvSpPr>
      <xdr:spPr>
        <a:xfrm>
          <a:off x="11292840" y="1413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13</xdr:col>
      <xdr:colOff>190500</xdr:colOff>
      <xdr:row>0</xdr:row>
      <xdr:rowOff>54429</xdr:rowOff>
    </xdr:from>
    <xdr:to>
      <xdr:col>14</xdr:col>
      <xdr:colOff>857404</xdr:colOff>
      <xdr:row>1</xdr:row>
      <xdr:rowOff>362186</xdr:rowOff>
    </xdr:to>
    <xdr:pic>
      <xdr:nvPicPr>
        <xdr:cNvPr id="3" name="Picture 2">
          <a:extLst>
            <a:ext uri="{FF2B5EF4-FFF2-40B4-BE49-F238E27FC236}">
              <a16:creationId xmlns:a16="http://schemas.microsoft.com/office/drawing/2014/main" id="{78AE82CF-B93C-4400-8BE1-F08601A8FB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13821" y="54429"/>
          <a:ext cx="1564976" cy="539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niSourceBES@franklinenergy.com" TargetMode="External"/><Relationship Id="rId1" Type="http://schemas.openxmlformats.org/officeDocument/2006/relationships/hyperlink" Target="mailto:UniSourceBES@franklinenergy.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designlights.org/search/" TargetMode="External"/><Relationship Id="rId7" Type="http://schemas.openxmlformats.org/officeDocument/2006/relationships/printerSettings" Target="../printerSettings/printerSettings2.bin"/><Relationship Id="rId2" Type="http://schemas.openxmlformats.org/officeDocument/2006/relationships/hyperlink" Target="http://www.energystar.gov/certified-products/certified-products?c=products.pr_find_es_products" TargetMode="External"/><Relationship Id="rId1" Type="http://schemas.openxmlformats.org/officeDocument/2006/relationships/hyperlink" Target="https://www.youtube.com/watch?v=U3eWhRcTH0w" TargetMode="External"/><Relationship Id="rId6" Type="http://schemas.openxmlformats.org/officeDocument/2006/relationships/hyperlink" Target="https://www.energystar.gov/productfinder/product/certified-light-fixtures" TargetMode="External"/><Relationship Id="rId5" Type="http://schemas.openxmlformats.org/officeDocument/2006/relationships/hyperlink" Target="https://www.designlights.org/search/" TargetMode="External"/><Relationship Id="rId10" Type="http://schemas.openxmlformats.org/officeDocument/2006/relationships/comments" Target="../comments1.xml"/><Relationship Id="rId4" Type="http://schemas.openxmlformats.org/officeDocument/2006/relationships/hyperlink" Target="http://www.energystar.gov/certified-products/certified-products?c=products.pr_find_es_products" TargetMode="External"/><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41"/>
    <pageSetUpPr fitToPage="1"/>
  </sheetPr>
  <dimension ref="A1:Q54"/>
  <sheetViews>
    <sheetView topLeftCell="A37" zoomScaleNormal="100" zoomScaleSheetLayoutView="100" workbookViewId="0">
      <selection activeCell="C50" sqref="C50"/>
    </sheetView>
  </sheetViews>
  <sheetFormatPr defaultColWidth="0" defaultRowHeight="12.5" zeroHeight="1"/>
  <cols>
    <col min="1" max="6" width="9.1796875" style="6" customWidth="1"/>
    <col min="7" max="7" width="9" style="6" customWidth="1"/>
    <col min="8" max="13" width="9.1796875" style="6" customWidth="1"/>
    <col min="14" max="14" width="7.453125" style="6" customWidth="1"/>
    <col min="15" max="15" width="0" style="6" hidden="1" customWidth="1"/>
    <col min="16" max="16" width="2.54296875" style="6" hidden="1" customWidth="1"/>
    <col min="17" max="16384" width="0" style="6" hidden="1"/>
  </cols>
  <sheetData>
    <row r="1" spans="1:17">
      <c r="A1" s="5"/>
      <c r="B1" s="5"/>
      <c r="C1" s="5"/>
      <c r="D1" s="5"/>
      <c r="E1" s="5"/>
      <c r="F1" s="5"/>
      <c r="G1" s="5"/>
      <c r="H1" s="5"/>
      <c r="I1" s="5"/>
      <c r="J1" s="5"/>
      <c r="K1" s="5"/>
      <c r="L1" s="5"/>
      <c r="M1" s="5"/>
      <c r="N1" s="5"/>
    </row>
    <row r="2" spans="1:17">
      <c r="A2" s="5"/>
      <c r="B2" s="5"/>
      <c r="C2" s="5"/>
      <c r="D2" s="5"/>
      <c r="E2" s="5"/>
      <c r="F2" s="5"/>
      <c r="G2" s="5"/>
      <c r="H2" s="5"/>
      <c r="I2" s="5"/>
      <c r="J2" s="5"/>
      <c r="K2" s="5"/>
      <c r="L2" s="5"/>
      <c r="M2" s="5"/>
      <c r="N2" s="5"/>
    </row>
    <row r="3" spans="1:17" ht="30">
      <c r="A3" s="5"/>
      <c r="B3" s="5"/>
      <c r="C3" s="5"/>
      <c r="D3" s="5"/>
      <c r="E3" s="5"/>
      <c r="F3" s="5"/>
      <c r="G3" s="169" t="s">
        <v>0</v>
      </c>
      <c r="H3" s="169"/>
      <c r="I3" s="169"/>
      <c r="J3" s="169"/>
      <c r="K3" s="169"/>
      <c r="L3" s="169"/>
      <c r="M3" s="169"/>
      <c r="N3" s="169"/>
    </row>
    <row r="4" spans="1:17" ht="30">
      <c r="A4" s="5"/>
      <c r="B4" s="5"/>
      <c r="C4" s="5"/>
      <c r="D4" s="5"/>
      <c r="E4" s="5"/>
      <c r="F4" s="5"/>
      <c r="G4" s="170"/>
      <c r="H4" s="169"/>
      <c r="I4" s="169"/>
      <c r="J4" s="169"/>
      <c r="K4" s="169"/>
      <c r="L4" s="169"/>
      <c r="M4" s="169"/>
      <c r="N4" s="169"/>
    </row>
    <row r="5" spans="1:17" ht="30">
      <c r="A5" s="5"/>
      <c r="B5" s="5"/>
      <c r="C5" s="5"/>
      <c r="D5" s="5"/>
      <c r="E5" s="5"/>
      <c r="F5" s="5"/>
      <c r="G5" s="169" t="s">
        <v>1</v>
      </c>
      <c r="H5" s="169"/>
      <c r="I5" s="169"/>
      <c r="J5" s="169"/>
      <c r="K5" s="169"/>
      <c r="L5" s="169"/>
      <c r="M5" s="169"/>
      <c r="N5" s="169"/>
    </row>
    <row r="6" spans="1:17" ht="33.65" customHeight="1">
      <c r="A6" s="5"/>
      <c r="B6" s="5"/>
      <c r="C6" s="5"/>
      <c r="D6" s="5"/>
      <c r="E6" s="5"/>
      <c r="F6" s="5"/>
      <c r="G6" s="173"/>
      <c r="H6" s="173"/>
      <c r="I6" s="173"/>
      <c r="J6" s="173"/>
      <c r="K6" s="173"/>
      <c r="L6" s="173"/>
      <c r="M6" s="173"/>
      <c r="N6" s="173"/>
      <c r="O6" s="95"/>
      <c r="P6" s="95"/>
      <c r="Q6" s="95"/>
    </row>
    <row r="7" spans="1:17">
      <c r="A7" s="5"/>
      <c r="B7" s="5"/>
      <c r="C7" s="5"/>
      <c r="D7" s="5"/>
      <c r="E7" s="5"/>
      <c r="F7" s="5"/>
      <c r="G7" s="5"/>
      <c r="H7" s="5"/>
      <c r="I7" s="5"/>
      <c r="J7" s="5"/>
      <c r="K7" s="5"/>
      <c r="L7" s="5"/>
      <c r="M7" s="5"/>
      <c r="N7" s="5"/>
    </row>
    <row r="8" spans="1:17">
      <c r="A8" s="5"/>
      <c r="B8" s="5"/>
      <c r="C8" s="5"/>
      <c r="D8" s="5"/>
      <c r="E8" s="5"/>
      <c r="F8" s="5"/>
      <c r="G8" s="5"/>
      <c r="H8" s="5"/>
      <c r="I8" s="5"/>
      <c r="J8" s="5"/>
      <c r="K8" s="5"/>
      <c r="L8" s="5"/>
      <c r="M8" s="5"/>
      <c r="N8" s="5"/>
    </row>
    <row r="9" spans="1:17">
      <c r="A9" s="5"/>
      <c r="B9" s="5"/>
      <c r="C9" s="5"/>
      <c r="D9" s="5"/>
      <c r="E9" s="5"/>
      <c r="F9" s="5"/>
      <c r="G9" s="5"/>
      <c r="H9" s="5"/>
      <c r="I9" s="5"/>
      <c r="J9" s="5"/>
      <c r="K9" s="5"/>
      <c r="L9" s="5"/>
      <c r="M9" s="5"/>
      <c r="N9" s="5"/>
    </row>
    <row r="10" spans="1:17" ht="14.5">
      <c r="A10" s="5"/>
      <c r="B10" s="5"/>
      <c r="C10" s="5"/>
      <c r="D10" s="5"/>
      <c r="E10" s="5"/>
      <c r="F10" s="5"/>
      <c r="G10" s="5"/>
      <c r="H10" s="5"/>
      <c r="I10" s="5"/>
      <c r="J10" s="5"/>
      <c r="K10" s="5"/>
      <c r="L10" s="5"/>
      <c r="M10" s="5"/>
      <c r="N10" s="5"/>
      <c r="O10" s="7"/>
    </row>
    <row r="11" spans="1:17" ht="14.5">
      <c r="A11" s="5"/>
      <c r="B11" s="5"/>
      <c r="C11" s="5"/>
      <c r="D11" s="5"/>
      <c r="E11" s="5"/>
      <c r="F11" s="5"/>
      <c r="G11" s="5"/>
      <c r="H11" s="5"/>
      <c r="I11" s="5"/>
      <c r="J11" s="5"/>
      <c r="K11" s="5"/>
      <c r="L11" s="5"/>
      <c r="M11" s="5"/>
      <c r="N11" s="5"/>
      <c r="O11" s="7"/>
    </row>
    <row r="12" spans="1:17" ht="14.5">
      <c r="A12" s="5"/>
      <c r="B12" s="171"/>
      <c r="C12" s="172"/>
      <c r="D12" s="172"/>
      <c r="E12" s="172"/>
      <c r="F12" s="172"/>
      <c r="G12" s="172"/>
      <c r="H12" s="172"/>
      <c r="I12" s="172"/>
      <c r="J12" s="172"/>
      <c r="K12" s="172"/>
      <c r="L12" s="172"/>
      <c r="M12" s="172"/>
      <c r="N12" s="5"/>
      <c r="O12" s="7"/>
    </row>
    <row r="13" spans="1:17" ht="13">
      <c r="A13" s="5"/>
      <c r="B13" s="171"/>
      <c r="C13" s="172"/>
      <c r="D13" s="172"/>
      <c r="E13" s="172"/>
      <c r="F13" s="172"/>
      <c r="G13" s="172"/>
      <c r="H13" s="172"/>
      <c r="I13" s="172"/>
      <c r="J13" s="172"/>
      <c r="K13" s="172"/>
      <c r="L13" s="172"/>
      <c r="M13" s="172"/>
      <c r="N13" s="5"/>
    </row>
    <row r="14" spans="1:17" ht="16.899999999999999" customHeight="1">
      <c r="A14" s="5"/>
      <c r="B14" s="159"/>
      <c r="C14" s="159"/>
      <c r="D14" s="159"/>
      <c r="E14" s="159"/>
      <c r="F14" s="159"/>
      <c r="G14" s="159"/>
      <c r="H14" s="159"/>
      <c r="I14" s="159"/>
      <c r="J14" s="159"/>
      <c r="K14" s="159"/>
      <c r="L14" s="159"/>
      <c r="M14" s="159"/>
      <c r="N14" s="5"/>
    </row>
    <row r="15" spans="1:17" ht="32.5">
      <c r="A15" s="5"/>
      <c r="B15" s="159" t="s">
        <v>2</v>
      </c>
      <c r="C15" s="159"/>
      <c r="D15" s="159"/>
      <c r="E15" s="159"/>
      <c r="F15" s="159"/>
      <c r="G15" s="159"/>
      <c r="H15" s="159"/>
      <c r="I15" s="159"/>
      <c r="J15" s="159"/>
      <c r="K15" s="159"/>
      <c r="L15" s="159"/>
      <c r="M15" s="159"/>
      <c r="N15" s="5"/>
    </row>
    <row r="16" spans="1:17" ht="33.75" customHeight="1">
      <c r="A16" s="5"/>
      <c r="B16" s="159" t="s">
        <v>3</v>
      </c>
      <c r="C16" s="159"/>
      <c r="D16" s="159"/>
      <c r="E16" s="159"/>
      <c r="F16" s="159"/>
      <c r="G16" s="159"/>
      <c r="H16" s="159"/>
      <c r="I16" s="159"/>
      <c r="J16" s="159"/>
      <c r="K16" s="159"/>
      <c r="L16" s="159"/>
      <c r="M16" s="159"/>
      <c r="N16" s="5"/>
    </row>
    <row r="17" spans="1:15" ht="14.5">
      <c r="A17" s="5"/>
      <c r="B17" s="5"/>
      <c r="C17" s="8"/>
      <c r="D17" s="8"/>
      <c r="E17" s="8"/>
      <c r="F17" s="8"/>
      <c r="G17" s="8"/>
      <c r="H17" s="8"/>
      <c r="I17" s="8"/>
      <c r="J17" s="8"/>
      <c r="K17" s="8"/>
      <c r="L17" s="8"/>
      <c r="M17" s="8"/>
      <c r="N17" s="5"/>
      <c r="O17" s="7"/>
    </row>
    <row r="18" spans="1:15" ht="14.5">
      <c r="A18" s="5"/>
      <c r="B18" s="9"/>
      <c r="C18" s="10"/>
      <c r="D18" s="10"/>
      <c r="E18" s="10"/>
      <c r="F18" s="10"/>
      <c r="G18" s="10"/>
      <c r="H18" s="10"/>
      <c r="I18" s="10"/>
      <c r="J18" s="10"/>
      <c r="K18" s="10"/>
      <c r="L18" s="10"/>
      <c r="M18" s="10"/>
      <c r="N18" s="5"/>
      <c r="O18" s="7"/>
    </row>
    <row r="19" spans="1:15" ht="14.5">
      <c r="A19" s="5"/>
      <c r="B19" s="9"/>
      <c r="C19" s="10"/>
      <c r="D19" s="10"/>
      <c r="E19" s="10"/>
      <c r="F19" s="10"/>
      <c r="G19" s="10"/>
      <c r="H19" s="10"/>
      <c r="I19" s="10"/>
      <c r="J19" s="10"/>
      <c r="K19" s="10"/>
      <c r="L19" s="10"/>
      <c r="M19" s="10"/>
      <c r="N19" s="5"/>
      <c r="O19" s="7"/>
    </row>
    <row r="20" spans="1:15" ht="14.5">
      <c r="A20" s="5"/>
      <c r="B20" s="9"/>
      <c r="C20" s="8"/>
      <c r="D20" s="8"/>
      <c r="E20" s="8"/>
      <c r="F20" s="8"/>
      <c r="G20" s="8"/>
      <c r="H20" s="8"/>
      <c r="I20" s="8"/>
      <c r="J20" s="8"/>
      <c r="K20" s="8"/>
      <c r="L20" s="8"/>
      <c r="M20" s="8"/>
      <c r="N20" s="5"/>
      <c r="O20" s="7"/>
    </row>
    <row r="21" spans="1:15" ht="21.75" customHeight="1">
      <c r="A21" s="5"/>
      <c r="B21" s="10"/>
      <c r="C21" s="8"/>
      <c r="D21" s="8"/>
      <c r="E21" s="8"/>
      <c r="F21" s="8"/>
      <c r="G21" s="8"/>
      <c r="H21" s="8"/>
      <c r="I21" s="8"/>
      <c r="J21" s="8"/>
      <c r="K21" s="8"/>
      <c r="L21" s="8"/>
      <c r="M21" s="8"/>
      <c r="N21" s="5"/>
      <c r="O21" s="7"/>
    </row>
    <row r="22" spans="1:15" ht="23">
      <c r="A22" s="5"/>
      <c r="B22" s="160" t="s">
        <v>4</v>
      </c>
      <c r="C22" s="160"/>
      <c r="D22" s="160"/>
      <c r="E22" s="160"/>
      <c r="F22" s="160"/>
      <c r="G22" s="160"/>
      <c r="H22" s="160"/>
      <c r="I22" s="160"/>
      <c r="J22" s="160"/>
      <c r="K22" s="160"/>
      <c r="L22" s="160"/>
      <c r="M22" s="160"/>
      <c r="N22" s="5"/>
      <c r="O22" s="7"/>
    </row>
    <row r="23" spans="1:15" ht="14.5">
      <c r="A23" s="5"/>
      <c r="B23" s="148"/>
      <c r="C23" s="149"/>
      <c r="D23" s="149"/>
      <c r="E23" s="149"/>
      <c r="F23" s="149"/>
      <c r="G23" s="149"/>
      <c r="H23" s="149"/>
      <c r="I23" s="149"/>
      <c r="J23" s="149"/>
      <c r="K23" s="149"/>
      <c r="L23" s="149"/>
      <c r="M23" s="149"/>
      <c r="N23" s="5"/>
      <c r="O23" s="7"/>
    </row>
    <row r="24" spans="1:15" ht="42" customHeight="1">
      <c r="A24" s="5"/>
      <c r="B24" s="157" t="s">
        <v>5</v>
      </c>
      <c r="C24" s="157"/>
      <c r="D24" s="157"/>
      <c r="E24" s="157"/>
      <c r="F24" s="157"/>
      <c r="G24" s="157"/>
      <c r="H24" s="157"/>
      <c r="I24" s="157"/>
      <c r="J24" s="157"/>
      <c r="K24" s="157"/>
      <c r="L24" s="157"/>
      <c r="M24" s="157"/>
      <c r="N24" s="5"/>
      <c r="O24" s="7"/>
    </row>
    <row r="25" spans="1:15" ht="14.5">
      <c r="A25" s="5"/>
      <c r="B25" s="11"/>
      <c r="C25" s="11"/>
      <c r="D25" s="11"/>
      <c r="E25" s="11"/>
      <c r="F25" s="11"/>
      <c r="G25" s="11"/>
      <c r="H25" s="11"/>
      <c r="I25" s="11"/>
      <c r="J25" s="11"/>
      <c r="K25" s="11"/>
      <c r="L25" s="11"/>
      <c r="M25" s="11"/>
      <c r="N25" s="5"/>
      <c r="O25" s="7"/>
    </row>
    <row r="26" spans="1:15">
      <c r="A26" s="5"/>
      <c r="B26" s="11"/>
      <c r="C26" s="11"/>
      <c r="D26" s="11"/>
      <c r="E26" s="11"/>
      <c r="F26" s="11"/>
      <c r="G26" s="11"/>
      <c r="H26" s="11"/>
      <c r="I26" s="11"/>
      <c r="J26" s="11"/>
      <c r="K26" s="11"/>
      <c r="L26" s="11"/>
      <c r="M26" s="11"/>
      <c r="N26" s="5"/>
    </row>
    <row r="27" spans="1:15" ht="23">
      <c r="A27" s="5"/>
      <c r="B27" s="158"/>
      <c r="C27" s="158"/>
      <c r="D27" s="158"/>
      <c r="E27" s="158"/>
      <c r="F27" s="158"/>
      <c r="G27" s="158"/>
      <c r="H27" s="158"/>
      <c r="I27" s="158"/>
      <c r="J27" s="158"/>
      <c r="K27" s="158"/>
      <c r="L27" s="158"/>
      <c r="M27" s="158"/>
      <c r="N27" s="5"/>
    </row>
    <row r="28" spans="1:15" ht="23">
      <c r="A28" s="5"/>
      <c r="B28" s="158"/>
      <c r="C28" s="158"/>
      <c r="D28" s="158"/>
      <c r="E28" s="158"/>
      <c r="F28" s="158"/>
      <c r="G28" s="158"/>
      <c r="H28" s="158"/>
      <c r="I28" s="158"/>
      <c r="J28" s="158"/>
      <c r="K28" s="158"/>
      <c r="L28" s="158"/>
      <c r="M28" s="158"/>
      <c r="N28" s="5"/>
    </row>
    <row r="29" spans="1:15" ht="23">
      <c r="A29" s="5"/>
      <c r="B29" s="158"/>
      <c r="C29" s="158"/>
      <c r="D29" s="158"/>
      <c r="E29" s="158"/>
      <c r="F29" s="158"/>
      <c r="G29" s="158"/>
      <c r="H29" s="158"/>
      <c r="I29" s="158"/>
      <c r="J29" s="158"/>
      <c r="K29" s="158"/>
      <c r="L29" s="158"/>
      <c r="M29" s="158"/>
      <c r="N29" s="5"/>
    </row>
    <row r="30" spans="1:15">
      <c r="A30" s="5"/>
      <c r="B30" s="11"/>
      <c r="C30" s="11"/>
      <c r="D30" s="11"/>
      <c r="E30" s="11"/>
      <c r="F30" s="11"/>
      <c r="G30" s="11"/>
      <c r="H30" s="11"/>
      <c r="I30" s="11"/>
      <c r="J30" s="11"/>
      <c r="K30" s="11"/>
      <c r="L30" s="11"/>
      <c r="M30" s="11"/>
      <c r="N30" s="5"/>
    </row>
    <row r="31" spans="1:15" ht="30" customHeight="1">
      <c r="A31" s="5"/>
      <c r="B31" s="161" t="s">
        <v>6</v>
      </c>
      <c r="C31" s="161"/>
      <c r="D31" s="161"/>
      <c r="E31" s="161"/>
      <c r="F31" s="161"/>
      <c r="G31" s="161"/>
      <c r="H31" s="161"/>
      <c r="I31" s="161"/>
      <c r="J31" s="161"/>
      <c r="K31" s="161"/>
      <c r="L31" s="161"/>
      <c r="M31" s="161"/>
      <c r="N31" s="5"/>
    </row>
    <row r="32" spans="1:15">
      <c r="A32" s="5"/>
      <c r="B32" s="162" t="s">
        <v>7</v>
      </c>
      <c r="C32" s="162"/>
      <c r="D32" s="162"/>
      <c r="E32" s="162"/>
      <c r="F32" s="162"/>
      <c r="G32" s="162"/>
      <c r="H32" s="162"/>
      <c r="I32" s="162"/>
      <c r="J32" s="162"/>
      <c r="K32" s="162"/>
      <c r="L32" s="162"/>
      <c r="M32" s="162"/>
      <c r="N32" s="5"/>
    </row>
    <row r="33" spans="1:14">
      <c r="A33" s="5"/>
      <c r="B33" s="5"/>
      <c r="C33" s="5"/>
      <c r="D33" s="5"/>
      <c r="E33" s="5"/>
      <c r="F33" s="5"/>
      <c r="G33" s="5"/>
      <c r="H33" s="5"/>
      <c r="I33" s="5"/>
      <c r="J33" s="5"/>
      <c r="K33" s="5"/>
      <c r="L33" s="5"/>
      <c r="M33" s="5"/>
      <c r="N33" s="5"/>
    </row>
    <row r="34" spans="1:14" ht="23">
      <c r="A34" s="5"/>
      <c r="B34" s="158"/>
      <c r="C34" s="158"/>
      <c r="D34" s="158"/>
      <c r="E34" s="158"/>
      <c r="F34" s="158"/>
      <c r="G34" s="158"/>
      <c r="H34" s="158"/>
      <c r="I34" s="158"/>
      <c r="J34" s="158"/>
      <c r="K34" s="158"/>
      <c r="L34" s="158"/>
      <c r="M34" s="158"/>
      <c r="N34" s="5"/>
    </row>
    <row r="35" spans="1:14" ht="23">
      <c r="A35" s="5"/>
      <c r="B35" s="158"/>
      <c r="C35" s="158"/>
      <c r="D35" s="158"/>
      <c r="E35" s="158"/>
      <c r="F35" s="158"/>
      <c r="G35" s="158"/>
      <c r="H35" s="158"/>
      <c r="I35" s="158"/>
      <c r="J35" s="158"/>
      <c r="K35" s="158"/>
      <c r="L35" s="158"/>
      <c r="M35" s="158"/>
      <c r="N35" s="5"/>
    </row>
    <row r="36" spans="1:14" ht="23">
      <c r="A36" s="5"/>
      <c r="B36" s="158"/>
      <c r="C36" s="158"/>
      <c r="D36" s="158"/>
      <c r="E36" s="158"/>
      <c r="F36" s="158"/>
      <c r="G36" s="158"/>
      <c r="H36" s="158"/>
      <c r="I36" s="158"/>
      <c r="J36" s="158"/>
      <c r="K36" s="158"/>
      <c r="L36" s="158"/>
      <c r="M36" s="158"/>
      <c r="N36" s="5"/>
    </row>
    <row r="37" spans="1:14">
      <c r="A37" s="5"/>
      <c r="B37" s="11"/>
      <c r="C37" s="11"/>
      <c r="D37" s="11"/>
      <c r="E37" s="11"/>
      <c r="F37" s="11"/>
      <c r="G37" s="11"/>
      <c r="H37" s="11"/>
      <c r="I37" s="11"/>
      <c r="J37" s="11"/>
      <c r="K37" s="11"/>
      <c r="L37" s="11"/>
      <c r="M37" s="11"/>
      <c r="N37" s="5"/>
    </row>
    <row r="38" spans="1:14" ht="23">
      <c r="A38" s="5"/>
      <c r="B38" s="158"/>
      <c r="C38" s="158"/>
      <c r="D38" s="158"/>
      <c r="E38" s="158"/>
      <c r="F38" s="158"/>
      <c r="G38" s="158"/>
      <c r="H38" s="158"/>
      <c r="I38" s="158"/>
      <c r="J38" s="158"/>
      <c r="K38" s="158"/>
      <c r="L38" s="158"/>
      <c r="M38" s="158"/>
      <c r="N38" s="5"/>
    </row>
    <row r="39" spans="1:14" ht="27.5">
      <c r="A39" s="5"/>
      <c r="B39" s="165"/>
      <c r="C39" s="166"/>
      <c r="D39" s="166"/>
      <c r="E39" s="166"/>
      <c r="F39" s="166"/>
      <c r="G39" s="166"/>
      <c r="H39" s="166"/>
      <c r="I39" s="166"/>
      <c r="J39" s="166"/>
      <c r="K39" s="166"/>
      <c r="L39" s="166"/>
      <c r="M39" s="166"/>
      <c r="N39" s="5"/>
    </row>
    <row r="40" spans="1:14">
      <c r="A40" s="5"/>
      <c r="B40" s="11"/>
      <c r="C40" s="11"/>
      <c r="D40" s="11"/>
      <c r="E40" s="11"/>
      <c r="F40" s="11"/>
      <c r="G40" s="11"/>
      <c r="H40" s="11"/>
      <c r="I40" s="11"/>
      <c r="J40" s="11"/>
      <c r="K40" s="11"/>
      <c r="L40" s="11"/>
      <c r="M40" s="11"/>
      <c r="N40" s="5"/>
    </row>
    <row r="41" spans="1:14" ht="15.5">
      <c r="A41" s="5"/>
      <c r="B41" s="12"/>
      <c r="C41" s="12"/>
      <c r="D41" s="12"/>
      <c r="E41" s="12"/>
      <c r="F41" s="13"/>
      <c r="G41" s="164"/>
      <c r="H41" s="164"/>
      <c r="I41" s="164"/>
      <c r="J41" s="164"/>
      <c r="K41" s="164"/>
      <c r="L41" s="164"/>
      <c r="M41" s="164"/>
      <c r="N41" s="5"/>
    </row>
    <row r="42" spans="1:14">
      <c r="A42" s="5"/>
      <c r="B42" s="5"/>
      <c r="C42" s="5"/>
      <c r="D42" s="5"/>
      <c r="E42" s="5"/>
      <c r="F42" s="5"/>
      <c r="G42" s="5"/>
      <c r="H42" s="5"/>
      <c r="I42" s="5"/>
      <c r="J42" s="5"/>
      <c r="K42" s="5"/>
      <c r="L42" s="5"/>
      <c r="M42" s="5"/>
      <c r="N42" s="5"/>
    </row>
    <row r="43" spans="1:14" ht="27" customHeight="1">
      <c r="A43" s="5"/>
      <c r="B43" s="5"/>
      <c r="C43" s="5"/>
      <c r="D43" s="14" t="s">
        <v>8</v>
      </c>
      <c r="E43" s="15"/>
      <c r="F43" s="15"/>
      <c r="G43" s="15"/>
      <c r="H43" s="15"/>
      <c r="I43" s="15"/>
      <c r="J43" s="15"/>
      <c r="K43" s="15"/>
      <c r="L43" s="5"/>
      <c r="M43" s="5"/>
      <c r="N43" s="5"/>
    </row>
    <row r="44" spans="1:14" ht="27" customHeight="1">
      <c r="A44" s="5"/>
      <c r="B44" s="5"/>
      <c r="C44" s="5"/>
      <c r="D44" s="16" t="s">
        <v>9</v>
      </c>
      <c r="E44" s="15"/>
      <c r="F44" s="15"/>
      <c r="G44" s="15"/>
      <c r="H44" s="15"/>
      <c r="I44" s="15"/>
      <c r="J44" s="15"/>
      <c r="K44" s="15"/>
      <c r="L44" s="5"/>
      <c r="M44" s="5"/>
      <c r="N44" s="5"/>
    </row>
    <row r="45" spans="1:14" ht="27" customHeight="1">
      <c r="A45" s="5"/>
      <c r="B45" s="5"/>
      <c r="C45" s="5"/>
      <c r="D45" s="16" t="s">
        <v>10</v>
      </c>
      <c r="E45" s="15"/>
      <c r="F45" s="15"/>
      <c r="G45" s="15"/>
      <c r="H45" s="15"/>
      <c r="I45" s="15"/>
      <c r="J45" s="15"/>
      <c r="K45" s="15"/>
      <c r="L45" s="5"/>
      <c r="M45" s="5"/>
      <c r="N45" s="5"/>
    </row>
    <row r="46" spans="1:14" ht="27" customHeight="1">
      <c r="A46" s="5"/>
      <c r="B46" s="5"/>
      <c r="C46" s="5"/>
      <c r="D46" s="16" t="s">
        <v>11</v>
      </c>
      <c r="E46" s="15"/>
      <c r="F46" s="15"/>
      <c r="G46" s="15"/>
      <c r="H46" s="15"/>
      <c r="I46" s="15"/>
      <c r="J46" s="15"/>
      <c r="K46" s="15"/>
      <c r="L46" s="5"/>
      <c r="M46" s="5"/>
      <c r="N46" s="5"/>
    </row>
    <row r="47" spans="1:14" ht="27" customHeight="1">
      <c r="A47" s="5"/>
      <c r="B47" s="5"/>
      <c r="C47" s="5"/>
      <c r="D47" s="16" t="s">
        <v>12</v>
      </c>
      <c r="E47" s="15"/>
      <c r="F47" s="15"/>
      <c r="G47" s="15"/>
      <c r="H47" s="15"/>
      <c r="I47" s="15"/>
      <c r="J47" s="15"/>
      <c r="K47" s="15"/>
      <c r="L47" s="5"/>
      <c r="M47" s="5"/>
      <c r="N47" s="5"/>
    </row>
    <row r="48" spans="1:14">
      <c r="A48" s="5"/>
      <c r="B48" s="5"/>
      <c r="C48" s="5"/>
      <c r="D48" s="5"/>
      <c r="E48" s="5"/>
      <c r="F48" s="5"/>
      <c r="G48" s="5"/>
      <c r="H48" s="5"/>
      <c r="I48" s="5"/>
      <c r="J48" s="5"/>
      <c r="K48" s="5"/>
      <c r="L48" s="5"/>
      <c r="M48" s="5"/>
      <c r="N48" s="5"/>
    </row>
    <row r="49" spans="1:14">
      <c r="A49" s="5"/>
      <c r="B49" s="5"/>
      <c r="C49" s="167" t="s">
        <v>13</v>
      </c>
      <c r="D49" s="168"/>
      <c r="E49" s="168"/>
      <c r="F49" s="168"/>
      <c r="G49" s="168"/>
      <c r="H49" s="168"/>
      <c r="I49" s="168"/>
      <c r="J49" s="168"/>
      <c r="K49" s="168"/>
      <c r="L49" s="168"/>
      <c r="M49" s="5"/>
      <c r="N49" s="5"/>
    </row>
    <row r="50" spans="1:14">
      <c r="A50" s="5"/>
      <c r="B50" s="5"/>
      <c r="C50" s="5"/>
      <c r="D50" s="5"/>
      <c r="E50" s="5"/>
      <c r="F50" s="5"/>
      <c r="G50" s="5"/>
      <c r="H50" s="5"/>
      <c r="I50" s="5"/>
      <c r="J50" s="5"/>
      <c r="K50" s="5"/>
      <c r="L50" s="5"/>
      <c r="M50" s="5"/>
      <c r="N50" s="5"/>
    </row>
    <row r="51" spans="1:14">
      <c r="A51" s="5"/>
      <c r="B51" s="5"/>
      <c r="C51" s="5"/>
      <c r="D51" s="5"/>
      <c r="E51" s="5"/>
      <c r="F51" s="5"/>
      <c r="G51" s="5"/>
      <c r="H51" s="5"/>
      <c r="I51" s="5"/>
      <c r="J51" s="5"/>
      <c r="K51" s="5"/>
      <c r="L51" s="5"/>
      <c r="M51" s="5"/>
      <c r="N51" s="5"/>
    </row>
    <row r="52" spans="1:14">
      <c r="A52" s="5"/>
      <c r="B52" s="5"/>
      <c r="C52" s="5"/>
      <c r="D52" s="5"/>
      <c r="E52" s="5"/>
      <c r="F52" s="5"/>
      <c r="G52" s="5"/>
      <c r="H52" s="5"/>
      <c r="I52" s="5"/>
      <c r="J52" s="5"/>
      <c r="K52" s="5"/>
      <c r="L52" s="5"/>
      <c r="M52" s="5"/>
      <c r="N52" s="5"/>
    </row>
    <row r="53" spans="1:14" ht="15" customHeight="1">
      <c r="A53" s="163"/>
      <c r="B53" s="163"/>
      <c r="C53" s="163"/>
      <c r="D53" s="163"/>
      <c r="E53" s="163"/>
      <c r="F53" s="163"/>
      <c r="G53" s="163"/>
      <c r="H53" s="163"/>
      <c r="I53" s="163"/>
      <c r="J53" s="163"/>
      <c r="K53" s="163"/>
      <c r="L53" s="163"/>
      <c r="M53" s="163"/>
      <c r="N53" s="163"/>
    </row>
    <row r="54" spans="1:14">
      <c r="A54" s="5"/>
      <c r="B54" s="5"/>
      <c r="C54" s="5"/>
      <c r="D54" s="5"/>
      <c r="E54" s="5"/>
      <c r="F54" s="5"/>
      <c r="G54" s="5"/>
      <c r="H54" s="5"/>
      <c r="I54" s="5"/>
      <c r="J54" s="5"/>
      <c r="K54" s="5"/>
      <c r="L54" s="5"/>
      <c r="M54" s="5"/>
      <c r="N54" s="5"/>
    </row>
  </sheetData>
  <sheetProtection selectLockedCells="1"/>
  <mergeCells count="24">
    <mergeCell ref="B15:M15"/>
    <mergeCell ref="G3:N3"/>
    <mergeCell ref="G4:N4"/>
    <mergeCell ref="G5:N5"/>
    <mergeCell ref="B12:M12"/>
    <mergeCell ref="B13:M13"/>
    <mergeCell ref="B14:M14"/>
    <mergeCell ref="G6:N6"/>
    <mergeCell ref="A53:N53"/>
    <mergeCell ref="B36:M36"/>
    <mergeCell ref="G41:M41"/>
    <mergeCell ref="B34:M34"/>
    <mergeCell ref="B35:M35"/>
    <mergeCell ref="B39:M39"/>
    <mergeCell ref="C49:L49"/>
    <mergeCell ref="B24:M24"/>
    <mergeCell ref="B27:M27"/>
    <mergeCell ref="B28:M28"/>
    <mergeCell ref="B38:M38"/>
    <mergeCell ref="B16:M16"/>
    <mergeCell ref="B22:M22"/>
    <mergeCell ref="B29:M29"/>
    <mergeCell ref="B31:M31"/>
    <mergeCell ref="B32:M32"/>
  </mergeCells>
  <hyperlinks>
    <hyperlink ref="B32" r:id="rId1" xr:uid="{2A02F078-8F9E-48DC-8CA6-5B827BAD634A}"/>
    <hyperlink ref="B32:M32" r:id="rId2" display="UniSourceBES@franklinenergy.com" xr:uid="{1F55E549-6618-4601-9A55-A925221612FB}"/>
  </hyperlinks>
  <printOptions horizontalCentered="1" verticalCentered="1"/>
  <pageMargins left="0.25" right="0.25" top="0.4" bottom="0.4" header="0.5" footer="0.34"/>
  <pageSetup scale="71" orientation="portrait" useFirstPageNumber="1" r:id="rId3"/>
  <headerFooter scaleWithDoc="0"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H582"/>
  <sheetViews>
    <sheetView tabSelected="1" topLeftCell="B101" zoomScale="85" zoomScaleNormal="85" zoomScaleSheetLayoutView="100" workbookViewId="0">
      <selection activeCell="O108" activeCellId="10" sqref="O31 M33:O43 N32 M32 O32 N31 M31 M47:O56 M59:O87 M91:O105 O108"/>
    </sheetView>
  </sheetViews>
  <sheetFormatPr defaultColWidth="0" defaultRowHeight="14.5" zeroHeight="1"/>
  <cols>
    <col min="1" max="1" width="44.453125" style="20" customWidth="1"/>
    <col min="2" max="2" width="24.26953125" style="20" customWidth="1"/>
    <col min="3" max="3" width="8.1796875" style="20" customWidth="1"/>
    <col min="4" max="5" width="13.54296875" style="20" customWidth="1"/>
    <col min="6" max="6" width="6.453125" style="20" customWidth="1"/>
    <col min="7" max="7" width="6.1796875" style="20" customWidth="1"/>
    <col min="8" max="8" width="7.81640625" style="20" customWidth="1"/>
    <col min="9" max="10" width="11.54296875" style="20" customWidth="1"/>
    <col min="11" max="11" width="13.7265625" style="20" customWidth="1"/>
    <col min="12" max="13" width="12.26953125" style="20" customWidth="1"/>
    <col min="14" max="14" width="13.453125" style="20" customWidth="1"/>
    <col min="15" max="15" width="15.26953125" style="20" customWidth="1"/>
    <col min="16" max="16" width="16.81640625" style="20" hidden="1" customWidth="1"/>
    <col min="17" max="17" width="48.81640625" style="18" hidden="1" customWidth="1"/>
    <col min="18" max="18" width="24.81640625" style="19" hidden="1" customWidth="1"/>
    <col min="19" max="19" width="37.26953125" style="19" hidden="1" customWidth="1"/>
    <col min="20" max="20" width="31.453125" style="19" hidden="1" customWidth="1"/>
    <col min="21" max="21" width="37.26953125" style="19" hidden="1" customWidth="1"/>
    <col min="22" max="22" width="38" style="19" hidden="1" customWidth="1"/>
    <col min="23" max="23" width="25.26953125" style="20" hidden="1" customWidth="1"/>
    <col min="24" max="24" width="23" style="20" hidden="1" customWidth="1"/>
    <col min="25" max="28" width="42" style="20" hidden="1" customWidth="1"/>
    <col min="29" max="29" width="76.26953125" style="20" hidden="1" customWidth="1"/>
    <col min="30" max="30" width="85.453125" style="20" hidden="1" customWidth="1"/>
    <col min="31" max="31" width="90.54296875" style="20" hidden="1" customWidth="1"/>
    <col min="32" max="32" width="94" style="20" hidden="1" customWidth="1"/>
    <col min="33" max="33" width="33" style="20" hidden="1" customWidth="1"/>
    <col min="34" max="34" width="92.81640625" style="20" hidden="1" customWidth="1"/>
    <col min="35" max="35" width="24.54296875" style="20" hidden="1" customWidth="1"/>
    <col min="36" max="36" width="20.7265625" style="20" hidden="1" customWidth="1"/>
    <col min="37" max="37" width="28.1796875" style="20" hidden="1" customWidth="1"/>
    <col min="38" max="38" width="26.54296875" style="20" hidden="1" customWidth="1"/>
    <col min="39" max="39" width="23.26953125" style="20" hidden="1" customWidth="1"/>
    <col min="40" max="40" width="23.7265625" style="20" hidden="1" customWidth="1"/>
    <col min="41" max="41" width="23.26953125" style="20" hidden="1" customWidth="1"/>
    <col min="42" max="42" width="41.7265625" style="20" hidden="1" customWidth="1"/>
    <col min="43" max="43" width="23.26953125" style="20" hidden="1" customWidth="1"/>
    <col min="44" max="46" width="24.26953125" style="20" hidden="1" customWidth="1"/>
    <col min="47" max="47" width="42.81640625" style="20" hidden="1" customWidth="1"/>
    <col min="48" max="48" width="24.26953125" style="20" hidden="1" customWidth="1"/>
    <col min="49" max="49" width="27.7265625" style="20" hidden="1" customWidth="1"/>
    <col min="50" max="50" width="28.81640625" style="20" hidden="1" customWidth="1"/>
    <col min="51" max="51" width="36.1796875" style="20" hidden="1" customWidth="1"/>
    <col min="52" max="52" width="42.7265625" style="20" hidden="1" customWidth="1"/>
    <col min="53" max="53" width="24.1796875" style="20" hidden="1" customWidth="1"/>
    <col min="54" max="56" width="25.1796875" style="20" hidden="1" customWidth="1"/>
    <col min="57" max="57" width="43.7265625" style="20" hidden="1" customWidth="1"/>
    <col min="58" max="58" width="25.1796875" style="20" hidden="1" customWidth="1"/>
    <col min="59" max="16384" width="0" style="20" hidden="1"/>
  </cols>
  <sheetData>
    <row r="1" spans="1:60" ht="18">
      <c r="A1" s="112" t="s">
        <v>14</v>
      </c>
      <c r="B1" s="113"/>
      <c r="C1" s="113"/>
      <c r="D1" s="113"/>
      <c r="E1" s="113"/>
      <c r="F1" s="113"/>
      <c r="G1" s="113"/>
      <c r="H1" s="113"/>
      <c r="I1" s="113"/>
      <c r="J1" s="113"/>
      <c r="K1" s="113"/>
      <c r="L1" s="273"/>
      <c r="M1" s="274"/>
      <c r="N1" s="267"/>
      <c r="O1" s="268"/>
      <c r="P1" s="17"/>
      <c r="Q1" s="100"/>
    </row>
    <row r="2" spans="1:60" ht="31.5" customHeight="1">
      <c r="A2" s="98" t="s">
        <v>15</v>
      </c>
      <c r="B2" s="85"/>
      <c r="C2" s="85"/>
      <c r="D2" s="85"/>
      <c r="E2" s="85"/>
      <c r="F2" s="85"/>
      <c r="G2" s="85"/>
      <c r="H2" s="85"/>
      <c r="I2" s="85"/>
      <c r="J2" s="85"/>
      <c r="K2" s="85"/>
      <c r="L2" s="275">
        <v>45778</v>
      </c>
      <c r="M2" s="276"/>
      <c r="N2" s="269"/>
      <c r="O2" s="270"/>
      <c r="P2" s="17"/>
      <c r="R2" s="93" t="s">
        <v>16</v>
      </c>
      <c r="S2" s="93"/>
      <c r="T2" s="93"/>
      <c r="U2" s="93"/>
      <c r="V2" s="93"/>
      <c r="W2" s="93"/>
      <c r="X2" s="93"/>
      <c r="Y2" s="93"/>
      <c r="Z2" s="93"/>
      <c r="AA2" s="93"/>
      <c r="AB2" s="93"/>
      <c r="AC2" s="93"/>
      <c r="AD2" s="93"/>
      <c r="AE2" s="60"/>
      <c r="AF2" s="60"/>
      <c r="AG2" s="60"/>
      <c r="AH2" s="60"/>
      <c r="AI2" s="60"/>
      <c r="AJ2" s="60"/>
      <c r="AK2" s="60"/>
      <c r="AL2" s="60"/>
      <c r="AM2" s="60"/>
      <c r="AN2" s="60"/>
      <c r="AO2" s="60"/>
      <c r="AP2" s="60"/>
      <c r="AQ2" s="60"/>
      <c r="AR2" s="60"/>
      <c r="AS2" s="60"/>
      <c r="AT2" s="60"/>
      <c r="AU2" s="60"/>
      <c r="AV2" s="60"/>
      <c r="AW2" s="60"/>
      <c r="AX2" s="60"/>
      <c r="AY2" s="60"/>
    </row>
    <row r="3" spans="1:60" ht="18" customHeight="1" thickBot="1">
      <c r="A3" s="97" t="s">
        <v>17</v>
      </c>
      <c r="B3" s="256"/>
      <c r="C3" s="257"/>
      <c r="D3" s="257"/>
      <c r="E3" s="257"/>
      <c r="F3" s="257"/>
      <c r="G3" s="257"/>
      <c r="H3" s="257"/>
      <c r="I3" s="257"/>
      <c r="J3" s="257"/>
      <c r="K3" s="258"/>
      <c r="L3" s="262" t="s">
        <v>18</v>
      </c>
      <c r="M3" s="262"/>
      <c r="N3" s="271"/>
      <c r="O3" s="272"/>
      <c r="R3" s="103" t="s">
        <v>19</v>
      </c>
      <c r="S3" s="103" t="s">
        <v>20</v>
      </c>
      <c r="T3" s="103" t="s">
        <v>21</v>
      </c>
      <c r="U3" s="103" t="s">
        <v>22</v>
      </c>
      <c r="V3" s="103" t="s">
        <v>23</v>
      </c>
      <c r="W3" s="103" t="s">
        <v>24</v>
      </c>
      <c r="X3" s="103" t="s">
        <v>25</v>
      </c>
      <c r="Y3" s="103" t="s">
        <v>26</v>
      </c>
      <c r="Z3" s="103" t="s">
        <v>27</v>
      </c>
      <c r="AA3" s="103" t="s">
        <v>28</v>
      </c>
      <c r="AB3" s="103" t="s">
        <v>29</v>
      </c>
      <c r="AC3" s="103" t="s">
        <v>30</v>
      </c>
      <c r="AD3" s="103" t="s">
        <v>31</v>
      </c>
      <c r="AE3" s="103" t="s">
        <v>32</v>
      </c>
      <c r="AF3" s="103" t="s">
        <v>33</v>
      </c>
      <c r="AG3" s="146" t="s">
        <v>34</v>
      </c>
      <c r="AH3" s="146" t="s">
        <v>35</v>
      </c>
      <c r="AI3" s="103" t="s">
        <v>36</v>
      </c>
      <c r="AJ3" s="103" t="s">
        <v>37</v>
      </c>
      <c r="AK3" s="103" t="s">
        <v>38</v>
      </c>
      <c r="AL3" s="103" t="s">
        <v>39</v>
      </c>
      <c r="AM3" s="103" t="s">
        <v>40</v>
      </c>
      <c r="AN3" s="103" t="s">
        <v>41</v>
      </c>
      <c r="AO3" s="103" t="s">
        <v>42</v>
      </c>
      <c r="AP3" s="103" t="s">
        <v>43</v>
      </c>
      <c r="AQ3" s="146" t="s">
        <v>44</v>
      </c>
      <c r="AR3" s="146" t="s">
        <v>45</v>
      </c>
      <c r="AS3" s="146" t="s">
        <v>46</v>
      </c>
      <c r="AT3" s="146" t="s">
        <v>47</v>
      </c>
      <c r="AU3" s="103" t="s">
        <v>48</v>
      </c>
      <c r="AV3" s="103" t="s">
        <v>49</v>
      </c>
      <c r="BA3" s="41"/>
      <c r="BB3" s="25"/>
      <c r="BC3" s="44"/>
      <c r="BD3" s="25"/>
      <c r="BE3" s="25"/>
      <c r="BF3" s="25"/>
      <c r="BG3" s="25"/>
      <c r="BH3" s="25"/>
    </row>
    <row r="4" spans="1:60" ht="20">
      <c r="A4" s="259" t="s">
        <v>50</v>
      </c>
      <c r="B4" s="260"/>
      <c r="C4" s="260"/>
      <c r="D4" s="260"/>
      <c r="E4" s="260"/>
      <c r="F4" s="260"/>
      <c r="G4" s="260"/>
      <c r="H4" s="260"/>
      <c r="I4" s="260"/>
      <c r="J4" s="260"/>
      <c r="K4" s="260"/>
      <c r="L4" s="260"/>
      <c r="M4" s="260"/>
      <c r="N4" s="260"/>
      <c r="O4" s="261"/>
      <c r="P4" s="34"/>
      <c r="R4" s="102" t="s">
        <v>32</v>
      </c>
      <c r="S4" s="102" t="s">
        <v>51</v>
      </c>
      <c r="T4" s="102" t="s">
        <v>40</v>
      </c>
      <c r="U4" s="102" t="s">
        <v>40</v>
      </c>
      <c r="V4" s="102" t="s">
        <v>24</v>
      </c>
      <c r="W4" s="102" t="s">
        <v>52</v>
      </c>
      <c r="X4" s="102" t="s">
        <v>53</v>
      </c>
      <c r="Y4" s="102" t="s">
        <v>52</v>
      </c>
      <c r="Z4" s="102" t="s">
        <v>52</v>
      </c>
      <c r="AA4" s="102" t="s">
        <v>54</v>
      </c>
      <c r="AB4" s="102" t="s">
        <v>55</v>
      </c>
      <c r="AC4" s="102" t="s">
        <v>56</v>
      </c>
      <c r="AD4" s="102" t="s">
        <v>56</v>
      </c>
      <c r="AE4" s="102" t="s">
        <v>57</v>
      </c>
      <c r="AF4" s="102" t="s">
        <v>57</v>
      </c>
      <c r="AG4" s="118" t="s">
        <v>58</v>
      </c>
      <c r="AH4" s="118" t="s">
        <v>59</v>
      </c>
      <c r="AI4" s="102" t="s">
        <v>38</v>
      </c>
      <c r="AJ4" s="102" t="s">
        <v>60</v>
      </c>
      <c r="AK4" s="102" t="s">
        <v>60</v>
      </c>
      <c r="AL4" s="102" t="s">
        <v>21</v>
      </c>
      <c r="AM4" s="102">
        <v>17</v>
      </c>
      <c r="AN4" s="102">
        <v>32</v>
      </c>
      <c r="AO4" s="102">
        <v>58</v>
      </c>
      <c r="AP4" s="102">
        <v>58</v>
      </c>
      <c r="AQ4" s="118">
        <v>30</v>
      </c>
      <c r="AR4" s="118">
        <v>40</v>
      </c>
      <c r="AS4" s="118">
        <v>58</v>
      </c>
      <c r="AT4" s="118">
        <v>58</v>
      </c>
      <c r="AU4" s="102">
        <v>14</v>
      </c>
      <c r="AV4" s="102">
        <v>28</v>
      </c>
      <c r="BB4" s="22"/>
      <c r="BC4" s="19"/>
      <c r="BD4" s="19"/>
      <c r="BE4" s="19"/>
      <c r="BF4" s="19"/>
      <c r="BH4" s="22"/>
    </row>
    <row r="5" spans="1:60" ht="20.149999999999999" customHeight="1">
      <c r="A5" s="263" t="s">
        <v>61</v>
      </c>
      <c r="B5" s="264"/>
      <c r="C5" s="264"/>
      <c r="D5" s="264"/>
      <c r="E5" s="264"/>
      <c r="F5" s="63"/>
      <c r="G5" s="263" t="s">
        <v>62</v>
      </c>
      <c r="H5" s="264"/>
      <c r="I5" s="264"/>
      <c r="J5" s="264"/>
      <c r="K5" s="264"/>
      <c r="L5" s="264"/>
      <c r="M5" s="264"/>
      <c r="N5" s="266"/>
      <c r="O5" s="66"/>
      <c r="R5" s="102" t="s">
        <v>33</v>
      </c>
      <c r="S5" s="102" t="s">
        <v>63</v>
      </c>
      <c r="T5" s="102" t="s">
        <v>41</v>
      </c>
      <c r="U5" s="102" t="s">
        <v>41</v>
      </c>
      <c r="V5" s="102" t="s">
        <v>25</v>
      </c>
      <c r="W5" s="102" t="s">
        <v>53</v>
      </c>
      <c r="X5" s="102"/>
      <c r="Y5" s="102" t="s">
        <v>53</v>
      </c>
      <c r="Z5" s="102" t="s">
        <v>53</v>
      </c>
      <c r="AA5" s="102" t="s">
        <v>64</v>
      </c>
      <c r="AB5" s="102" t="s">
        <v>65</v>
      </c>
      <c r="AC5" s="102" t="s">
        <v>66</v>
      </c>
      <c r="AD5" s="102" t="s">
        <v>66</v>
      </c>
      <c r="AE5" s="102" t="s">
        <v>67</v>
      </c>
      <c r="AF5" s="102" t="s">
        <v>67</v>
      </c>
      <c r="AG5" s="118" t="s">
        <v>68</v>
      </c>
      <c r="AH5" s="118" t="s">
        <v>58</v>
      </c>
      <c r="AI5" s="102" t="s">
        <v>37</v>
      </c>
      <c r="AJ5" s="102" t="s">
        <v>69</v>
      </c>
      <c r="AK5" s="102" t="s">
        <v>69</v>
      </c>
      <c r="AL5" s="102" t="s">
        <v>22</v>
      </c>
      <c r="AM5" s="102"/>
      <c r="AN5" s="102"/>
      <c r="AO5" s="102">
        <v>62</v>
      </c>
      <c r="AP5" s="102">
        <v>62</v>
      </c>
      <c r="AQ5" s="118"/>
      <c r="AR5" s="118"/>
      <c r="AS5" s="118">
        <v>62</v>
      </c>
      <c r="AT5" s="118">
        <v>62</v>
      </c>
      <c r="AU5" s="102"/>
      <c r="AV5" s="102">
        <v>54</v>
      </c>
      <c r="BB5" s="22"/>
      <c r="BC5" s="19"/>
      <c r="BD5" s="19"/>
      <c r="BE5" s="19"/>
      <c r="BF5" s="19"/>
      <c r="BH5" s="22"/>
    </row>
    <row r="6" spans="1:60" ht="20.149999999999999" customHeight="1">
      <c r="A6" s="250" t="s">
        <v>19</v>
      </c>
      <c r="B6" s="265"/>
      <c r="C6" s="251"/>
      <c r="D6" s="250" t="s">
        <v>70</v>
      </c>
      <c r="E6" s="251"/>
      <c r="F6" s="109"/>
      <c r="G6" s="252" t="s">
        <v>19</v>
      </c>
      <c r="H6" s="252"/>
      <c r="I6" s="252"/>
      <c r="J6" s="252"/>
      <c r="K6" s="252"/>
      <c r="L6" s="252"/>
      <c r="M6" s="250" t="s">
        <v>70</v>
      </c>
      <c r="N6" s="251"/>
      <c r="O6" s="67"/>
      <c r="R6" s="102" t="s">
        <v>28</v>
      </c>
      <c r="S6" s="102" t="s">
        <v>71</v>
      </c>
      <c r="T6" s="102" t="s">
        <v>42</v>
      </c>
      <c r="U6" s="102" t="s">
        <v>42</v>
      </c>
      <c r="V6" s="102" t="s">
        <v>26</v>
      </c>
      <c r="W6" s="102"/>
      <c r="X6" s="102"/>
      <c r="Y6" s="102"/>
      <c r="Z6" s="102" t="s">
        <v>72</v>
      </c>
      <c r="AA6" s="102" t="s">
        <v>73</v>
      </c>
      <c r="AB6" s="102"/>
      <c r="AC6" s="102" t="s">
        <v>74</v>
      </c>
      <c r="AD6" s="102" t="s">
        <v>74</v>
      </c>
      <c r="AE6" s="102" t="s">
        <v>75</v>
      </c>
      <c r="AF6" s="102" t="s">
        <v>75</v>
      </c>
      <c r="AG6" s="118" t="s">
        <v>76</v>
      </c>
      <c r="AH6" s="118" t="s">
        <v>77</v>
      </c>
      <c r="AI6" s="102"/>
      <c r="AJ6" s="102" t="s">
        <v>78</v>
      </c>
      <c r="AK6" s="102" t="s">
        <v>78</v>
      </c>
      <c r="AL6" s="102"/>
      <c r="AM6" s="102"/>
      <c r="AN6" s="102"/>
      <c r="AO6" s="102"/>
      <c r="AP6" s="102"/>
      <c r="AQ6" s="118"/>
      <c r="AR6" s="118"/>
      <c r="AS6" s="118"/>
      <c r="AT6" s="118"/>
      <c r="AU6" s="102"/>
      <c r="AV6" s="102"/>
      <c r="BB6" s="22"/>
      <c r="BC6" s="22"/>
      <c r="BD6" s="22"/>
      <c r="BE6" s="22"/>
      <c r="BH6" s="22"/>
    </row>
    <row r="7" spans="1:60" ht="19.5" customHeight="1">
      <c r="A7" s="192" t="s">
        <v>79</v>
      </c>
      <c r="B7" s="192"/>
      <c r="C7" s="192"/>
      <c r="D7" s="192" t="s">
        <v>80</v>
      </c>
      <c r="E7" s="192"/>
      <c r="F7" s="94"/>
      <c r="G7" s="174" t="s">
        <v>81</v>
      </c>
      <c r="H7" s="175"/>
      <c r="I7" s="175"/>
      <c r="J7" s="175"/>
      <c r="K7" s="175"/>
      <c r="L7" s="176"/>
      <c r="M7" s="150" t="s">
        <v>82</v>
      </c>
      <c r="N7" s="151"/>
      <c r="O7" s="52"/>
      <c r="R7" s="102" t="s">
        <v>29</v>
      </c>
      <c r="S7" s="102" t="s">
        <v>83</v>
      </c>
      <c r="T7" s="105" t="s">
        <v>48</v>
      </c>
      <c r="U7" s="105" t="s">
        <v>48</v>
      </c>
      <c r="V7" s="102" t="s">
        <v>27</v>
      </c>
      <c r="W7" s="102"/>
      <c r="X7" s="102"/>
      <c r="Y7" s="102"/>
      <c r="Z7" s="102"/>
      <c r="AA7" s="102" t="s">
        <v>84</v>
      </c>
      <c r="AB7" s="102"/>
      <c r="AC7" s="102"/>
      <c r="AD7" s="102"/>
      <c r="AE7" s="102" t="s">
        <v>85</v>
      </c>
      <c r="AF7" s="102" t="s">
        <v>85</v>
      </c>
      <c r="AG7" s="118" t="s">
        <v>86</v>
      </c>
      <c r="AH7" s="118" t="s">
        <v>87</v>
      </c>
      <c r="AI7" s="102"/>
      <c r="AJ7" s="102" t="s">
        <v>88</v>
      </c>
      <c r="AK7" s="102" t="s">
        <v>88</v>
      </c>
      <c r="AL7" s="102"/>
      <c r="AM7" s="102"/>
      <c r="AN7" s="102"/>
      <c r="AO7" s="102"/>
      <c r="AP7" s="102"/>
      <c r="AQ7" s="118"/>
      <c r="AR7" s="118"/>
      <c r="AS7" s="118"/>
      <c r="AT7" s="118"/>
      <c r="AU7" s="102"/>
      <c r="AV7" s="102"/>
      <c r="BB7" s="22"/>
      <c r="BC7" s="22"/>
      <c r="BD7" s="22"/>
      <c r="BE7" s="22"/>
      <c r="BH7" s="22"/>
    </row>
    <row r="8" spans="1:60" ht="20.149999999999999" customHeight="1">
      <c r="A8" s="192" t="s">
        <v>89</v>
      </c>
      <c r="B8" s="192"/>
      <c r="C8" s="192"/>
      <c r="D8" s="192" t="s">
        <v>82</v>
      </c>
      <c r="E8" s="192"/>
      <c r="F8" s="40"/>
      <c r="G8" s="174" t="s">
        <v>90</v>
      </c>
      <c r="H8" s="175"/>
      <c r="I8" s="175"/>
      <c r="J8" s="175"/>
      <c r="K8" s="175"/>
      <c r="L8" s="176"/>
      <c r="M8" s="150" t="s">
        <v>91</v>
      </c>
      <c r="N8" s="151"/>
      <c r="O8" s="52"/>
      <c r="R8" s="102" t="s">
        <v>30</v>
      </c>
      <c r="S8" s="102" t="s">
        <v>92</v>
      </c>
      <c r="T8" s="102" t="s">
        <v>49</v>
      </c>
      <c r="U8" s="102" t="s">
        <v>49</v>
      </c>
      <c r="V8" s="102"/>
      <c r="W8" s="102"/>
      <c r="X8" s="102"/>
      <c r="Y8" s="102"/>
      <c r="Z8" s="102"/>
      <c r="AA8" s="102"/>
      <c r="AB8" s="102"/>
      <c r="AC8" s="102"/>
      <c r="AD8" s="102"/>
      <c r="AE8" s="102" t="s">
        <v>93</v>
      </c>
      <c r="AF8" s="102" t="s">
        <v>93</v>
      </c>
      <c r="AG8" s="118" t="s">
        <v>94</v>
      </c>
      <c r="AH8" s="118" t="s">
        <v>95</v>
      </c>
      <c r="AI8" s="102"/>
      <c r="AJ8" s="102" t="s">
        <v>96</v>
      </c>
      <c r="AK8" s="102" t="s">
        <v>96</v>
      </c>
      <c r="AL8" s="102"/>
      <c r="AM8" s="102"/>
      <c r="AN8" s="102"/>
      <c r="AO8" s="102"/>
      <c r="AP8" s="102"/>
      <c r="AQ8" s="118"/>
      <c r="AR8" s="118"/>
      <c r="AS8" s="118"/>
      <c r="AT8" s="118"/>
      <c r="AU8" s="102"/>
      <c r="AV8" s="102"/>
      <c r="BB8" s="22"/>
      <c r="BC8" s="22"/>
      <c r="BD8" s="22"/>
      <c r="BE8" s="22"/>
      <c r="BH8" s="22"/>
    </row>
    <row r="9" spans="1:60" ht="20.149999999999999" customHeight="1">
      <c r="A9" s="192" t="s">
        <v>97</v>
      </c>
      <c r="B9" s="192"/>
      <c r="C9" s="192"/>
      <c r="D9" s="192" t="s">
        <v>98</v>
      </c>
      <c r="E9" s="192"/>
      <c r="F9" s="40"/>
      <c r="G9" s="174" t="s">
        <v>99</v>
      </c>
      <c r="H9" s="175"/>
      <c r="I9" s="175"/>
      <c r="J9" s="175"/>
      <c r="K9" s="175"/>
      <c r="L9" s="176"/>
      <c r="M9" s="150" t="s">
        <v>100</v>
      </c>
      <c r="N9" s="151"/>
      <c r="O9" s="52"/>
      <c r="R9" s="105" t="s">
        <v>31</v>
      </c>
      <c r="S9" s="102" t="s">
        <v>101</v>
      </c>
      <c r="T9" s="102"/>
      <c r="U9" s="105"/>
      <c r="V9" s="102"/>
      <c r="W9" s="102"/>
      <c r="X9" s="102"/>
      <c r="Y9" s="102"/>
      <c r="Z9" s="102"/>
      <c r="AA9" s="102"/>
      <c r="AB9" s="102"/>
      <c r="AC9" s="102"/>
      <c r="AD9" s="102"/>
      <c r="AE9" s="102" t="s">
        <v>102</v>
      </c>
      <c r="AF9" s="102" t="s">
        <v>102</v>
      </c>
      <c r="AG9" s="118"/>
      <c r="AH9" s="118" t="s">
        <v>103</v>
      </c>
      <c r="AI9" s="102"/>
      <c r="AJ9" s="102" t="s">
        <v>104</v>
      </c>
      <c r="AK9" s="102" t="s">
        <v>104</v>
      </c>
      <c r="AL9" s="102"/>
      <c r="AM9" s="102"/>
      <c r="AN9" s="102"/>
      <c r="AO9" s="102"/>
      <c r="AP9" s="102"/>
      <c r="AQ9" s="118"/>
      <c r="AR9" s="118"/>
      <c r="AS9" s="118"/>
      <c r="AT9" s="118"/>
      <c r="AU9" s="102"/>
      <c r="AV9" s="102"/>
      <c r="BB9" s="22"/>
      <c r="BC9" s="22"/>
      <c r="BD9" s="22"/>
      <c r="BE9" s="22"/>
      <c r="BH9" s="22"/>
    </row>
    <row r="10" spans="1:60" ht="20.149999999999999" customHeight="1">
      <c r="A10" s="192" t="s">
        <v>105</v>
      </c>
      <c r="B10" s="192"/>
      <c r="C10" s="192"/>
      <c r="D10" s="192" t="s">
        <v>82</v>
      </c>
      <c r="E10" s="192"/>
      <c r="F10" s="40"/>
      <c r="G10" s="174" t="s">
        <v>106</v>
      </c>
      <c r="H10" s="175"/>
      <c r="I10" s="175"/>
      <c r="J10" s="175"/>
      <c r="K10" s="175"/>
      <c r="L10" s="176"/>
      <c r="M10" s="192" t="s">
        <v>107</v>
      </c>
      <c r="N10" s="192"/>
      <c r="O10" s="52"/>
      <c r="R10" s="105" t="s">
        <v>20</v>
      </c>
      <c r="S10" s="102" t="s">
        <v>108</v>
      </c>
      <c r="T10" s="105"/>
      <c r="U10" s="102"/>
      <c r="V10" s="102"/>
      <c r="W10" s="102"/>
      <c r="X10" s="102"/>
      <c r="Y10" s="102"/>
      <c r="Z10" s="102"/>
      <c r="AA10" s="102"/>
      <c r="AB10" s="102"/>
      <c r="AC10" s="102"/>
      <c r="AD10" s="102"/>
      <c r="AE10" s="102" t="s">
        <v>109</v>
      </c>
      <c r="AF10" s="102" t="s">
        <v>109</v>
      </c>
      <c r="AG10" s="118"/>
      <c r="AH10" s="118"/>
      <c r="AI10" s="102"/>
      <c r="AJ10" s="102" t="s">
        <v>110</v>
      </c>
      <c r="AK10" s="102" t="s">
        <v>110</v>
      </c>
      <c r="AL10" s="102"/>
      <c r="AM10" s="102"/>
      <c r="AN10" s="102"/>
      <c r="AO10" s="102"/>
      <c r="AP10" s="102"/>
      <c r="AQ10" s="118"/>
      <c r="AR10" s="118"/>
      <c r="AS10" s="118"/>
      <c r="AT10" s="118"/>
      <c r="AU10" s="102"/>
      <c r="AV10" s="102"/>
      <c r="BB10" s="22"/>
      <c r="BC10" s="22"/>
      <c r="BD10" s="22"/>
      <c r="BE10" s="22"/>
      <c r="BH10" s="22"/>
    </row>
    <row r="11" spans="1:60" ht="20.149999999999999" customHeight="1">
      <c r="A11" s="225" t="s">
        <v>111</v>
      </c>
      <c r="B11" s="225"/>
      <c r="C11" s="225"/>
      <c r="D11" s="225"/>
      <c r="E11" s="225"/>
      <c r="F11" s="40"/>
      <c r="G11" s="253" t="s">
        <v>112</v>
      </c>
      <c r="H11" s="254"/>
      <c r="I11" s="254"/>
      <c r="J11" s="254"/>
      <c r="K11" s="254"/>
      <c r="L11" s="254"/>
      <c r="M11" s="254"/>
      <c r="N11" s="255"/>
      <c r="O11" s="52"/>
      <c r="R11" s="102"/>
      <c r="S11" s="105" t="s">
        <v>113</v>
      </c>
      <c r="T11" s="102"/>
      <c r="U11" s="102"/>
      <c r="V11" s="105"/>
      <c r="W11" s="105"/>
      <c r="X11" s="105"/>
      <c r="Y11" s="105"/>
      <c r="Z11" s="105"/>
      <c r="AA11" s="105"/>
      <c r="AB11" s="105"/>
      <c r="AC11" s="105"/>
      <c r="AD11" s="105"/>
      <c r="AE11" s="105" t="s">
        <v>114</v>
      </c>
      <c r="AF11" s="105" t="s">
        <v>114</v>
      </c>
      <c r="AG11" s="119"/>
      <c r="AH11" s="119"/>
      <c r="AI11" s="105"/>
      <c r="AJ11" s="105" t="s">
        <v>115</v>
      </c>
      <c r="AK11" s="105" t="s">
        <v>115</v>
      </c>
      <c r="AL11" s="105"/>
      <c r="AM11" s="105"/>
      <c r="AN11" s="105"/>
      <c r="AO11" s="105"/>
      <c r="AP11" s="105"/>
      <c r="AQ11" s="119"/>
      <c r="AR11" s="119"/>
      <c r="AS11" s="119"/>
      <c r="AT11" s="119"/>
      <c r="AU11" s="105"/>
      <c r="AV11" s="105"/>
      <c r="BB11" s="22"/>
      <c r="BC11" s="22"/>
      <c r="BD11" s="22"/>
      <c r="BE11" s="22"/>
      <c r="BH11" s="22"/>
    </row>
    <row r="12" spans="1:60" ht="20.149999999999999" customHeight="1">
      <c r="A12" s="192" t="s">
        <v>116</v>
      </c>
      <c r="B12" s="192"/>
      <c r="C12" s="192"/>
      <c r="D12" s="192" t="s">
        <v>117</v>
      </c>
      <c r="E12" s="192"/>
      <c r="F12" s="40"/>
      <c r="G12" s="174" t="s">
        <v>118</v>
      </c>
      <c r="H12" s="175"/>
      <c r="I12" s="175"/>
      <c r="J12" s="175"/>
      <c r="K12" s="175"/>
      <c r="L12" s="176"/>
      <c r="M12" s="150" t="s">
        <v>100</v>
      </c>
      <c r="N12" s="151"/>
      <c r="O12" s="52"/>
      <c r="R12" s="102"/>
      <c r="S12" s="105" t="s">
        <v>119</v>
      </c>
      <c r="T12" s="105"/>
      <c r="U12" s="105"/>
      <c r="V12" s="105"/>
      <c r="W12" s="105"/>
      <c r="X12" s="105"/>
      <c r="Y12" s="105"/>
      <c r="Z12" s="105"/>
      <c r="AA12" s="105"/>
      <c r="AB12" s="105"/>
      <c r="AC12" s="105"/>
      <c r="AD12" s="105"/>
      <c r="AE12" s="105" t="s">
        <v>120</v>
      </c>
      <c r="AF12" s="105" t="s">
        <v>120</v>
      </c>
      <c r="AG12" s="119"/>
      <c r="AH12" s="119"/>
      <c r="AI12" s="105"/>
      <c r="AJ12" s="105" t="s">
        <v>121</v>
      </c>
      <c r="AK12" s="105" t="s">
        <v>121</v>
      </c>
      <c r="AL12" s="105"/>
      <c r="AM12" s="105"/>
      <c r="AN12" s="105"/>
      <c r="AO12" s="105"/>
      <c r="AP12" s="105"/>
      <c r="AQ12" s="119"/>
      <c r="AR12" s="119"/>
      <c r="AS12" s="119"/>
      <c r="AT12" s="119"/>
      <c r="AU12" s="105"/>
      <c r="AV12" s="105"/>
      <c r="BC12" s="22"/>
      <c r="BD12" s="22"/>
      <c r="BE12" s="22"/>
      <c r="BH12" s="22"/>
    </row>
    <row r="13" spans="1:60" ht="20.149999999999999" customHeight="1">
      <c r="A13" s="192" t="s">
        <v>122</v>
      </c>
      <c r="B13" s="192"/>
      <c r="C13" s="192"/>
      <c r="D13" s="192" t="s">
        <v>123</v>
      </c>
      <c r="E13" s="192"/>
      <c r="F13" s="40"/>
      <c r="G13" s="174" t="s">
        <v>124</v>
      </c>
      <c r="H13" s="175"/>
      <c r="I13" s="175"/>
      <c r="J13" s="175"/>
      <c r="K13" s="175"/>
      <c r="L13" s="176"/>
      <c r="M13" s="192" t="s">
        <v>107</v>
      </c>
      <c r="N13" s="192"/>
      <c r="O13" s="68"/>
      <c r="R13" s="102"/>
      <c r="S13" s="102" t="s">
        <v>125</v>
      </c>
      <c r="T13" s="102"/>
      <c r="U13" s="102"/>
      <c r="V13" s="102"/>
      <c r="W13" s="102"/>
      <c r="X13" s="102"/>
      <c r="Y13" s="102"/>
      <c r="Z13" s="102"/>
      <c r="AA13" s="102"/>
      <c r="AB13" s="102"/>
      <c r="AC13" s="102"/>
      <c r="AD13" s="102"/>
      <c r="AE13" s="102"/>
      <c r="AF13" s="102"/>
      <c r="AG13" s="118"/>
      <c r="AH13" s="118"/>
      <c r="AI13" s="102"/>
      <c r="AJ13" s="102" t="s">
        <v>126</v>
      </c>
      <c r="AK13" s="102" t="s">
        <v>126</v>
      </c>
      <c r="AL13" s="102"/>
      <c r="AM13" s="102"/>
      <c r="AN13" s="102"/>
      <c r="AO13" s="102"/>
      <c r="AP13" s="102"/>
      <c r="AQ13" s="118"/>
      <c r="AR13" s="118"/>
      <c r="AS13" s="118"/>
      <c r="AT13" s="118"/>
      <c r="AU13" s="102"/>
      <c r="AV13" s="102"/>
      <c r="BC13" s="22"/>
      <c r="BD13" s="22"/>
      <c r="BE13" s="22"/>
      <c r="BH13" s="22"/>
    </row>
    <row r="14" spans="1:60" ht="20.149999999999999" customHeight="1">
      <c r="A14" s="192" t="s">
        <v>127</v>
      </c>
      <c r="B14" s="192"/>
      <c r="C14" s="192"/>
      <c r="D14" s="192" t="s">
        <v>128</v>
      </c>
      <c r="E14" s="192"/>
      <c r="F14" s="40"/>
      <c r="G14" s="253" t="s">
        <v>129</v>
      </c>
      <c r="H14" s="254"/>
      <c r="I14" s="254"/>
      <c r="J14" s="254"/>
      <c r="K14" s="254"/>
      <c r="L14" s="254"/>
      <c r="M14" s="254"/>
      <c r="N14" s="255"/>
      <c r="O14" s="52"/>
      <c r="R14" s="102"/>
      <c r="S14" s="102" t="s">
        <v>130</v>
      </c>
      <c r="T14" s="102"/>
      <c r="U14" s="102"/>
      <c r="V14" s="102"/>
      <c r="W14" s="102"/>
      <c r="X14" s="102"/>
      <c r="Y14" s="102"/>
      <c r="Z14" s="102"/>
      <c r="AA14" s="102"/>
      <c r="AB14" s="102"/>
      <c r="AC14" s="102"/>
      <c r="AD14" s="102"/>
      <c r="AE14" s="102"/>
      <c r="AF14" s="102"/>
      <c r="AG14" s="118"/>
      <c r="AH14" s="118"/>
      <c r="AI14" s="102"/>
      <c r="AJ14" s="102" t="s">
        <v>131</v>
      </c>
      <c r="AK14" s="102" t="s">
        <v>131</v>
      </c>
      <c r="AL14" s="102"/>
      <c r="AM14" s="102"/>
      <c r="AN14" s="102"/>
      <c r="AO14" s="102"/>
      <c r="AP14" s="102"/>
      <c r="AQ14" s="118"/>
      <c r="AR14" s="118"/>
      <c r="AS14" s="118"/>
      <c r="AT14" s="118"/>
      <c r="AU14" s="102"/>
      <c r="AV14" s="102"/>
      <c r="BC14" s="22"/>
      <c r="BD14" s="22"/>
      <c r="BE14" s="22"/>
      <c r="BF14" s="19"/>
      <c r="BH14" s="22"/>
    </row>
    <row r="15" spans="1:60" ht="20.149999999999999" customHeight="1">
      <c r="A15" s="192" t="s">
        <v>132</v>
      </c>
      <c r="B15" s="192"/>
      <c r="C15" s="192"/>
      <c r="D15" s="192" t="s">
        <v>133</v>
      </c>
      <c r="E15" s="192"/>
      <c r="F15" s="110"/>
      <c r="G15" s="174" t="s">
        <v>134</v>
      </c>
      <c r="H15" s="175"/>
      <c r="I15" s="175"/>
      <c r="J15" s="175"/>
      <c r="K15" s="175"/>
      <c r="L15" s="176"/>
      <c r="M15" s="174" t="s">
        <v>135</v>
      </c>
      <c r="N15" s="176"/>
      <c r="O15" s="52"/>
      <c r="R15" s="102"/>
      <c r="S15" s="102" t="s">
        <v>136</v>
      </c>
      <c r="T15" s="102"/>
      <c r="U15" s="102"/>
      <c r="V15" s="102"/>
      <c r="W15" s="102"/>
      <c r="X15" s="102"/>
      <c r="Y15" s="102"/>
      <c r="Z15" s="102"/>
      <c r="AA15" s="102"/>
      <c r="AB15" s="102"/>
      <c r="AC15" s="102"/>
      <c r="AD15" s="102"/>
      <c r="AE15" s="102"/>
      <c r="AF15" s="102"/>
      <c r="AG15" s="118"/>
      <c r="AH15" s="118"/>
      <c r="AI15" s="102"/>
      <c r="AJ15" s="102" t="s">
        <v>137</v>
      </c>
      <c r="AK15" s="102" t="s">
        <v>137</v>
      </c>
      <c r="AL15" s="102"/>
      <c r="AM15" s="102"/>
      <c r="AN15" s="102"/>
      <c r="AO15" s="102"/>
      <c r="AP15" s="102"/>
      <c r="AQ15" s="118"/>
      <c r="AR15" s="118"/>
      <c r="AS15" s="118"/>
      <c r="AT15" s="118"/>
      <c r="AU15" s="102"/>
      <c r="AV15" s="102"/>
      <c r="BC15" s="22"/>
      <c r="BD15" s="22"/>
      <c r="BE15" s="22"/>
      <c r="BF15" s="19"/>
      <c r="BG15" s="31"/>
    </row>
    <row r="16" spans="1:60" ht="20.149999999999999" customHeight="1">
      <c r="A16" s="225" t="s">
        <v>138</v>
      </c>
      <c r="B16" s="225"/>
      <c r="C16" s="225"/>
      <c r="D16" s="225"/>
      <c r="E16" s="225"/>
      <c r="F16" s="40"/>
      <c r="G16" s="174" t="s">
        <v>139</v>
      </c>
      <c r="H16" s="175"/>
      <c r="I16" s="175"/>
      <c r="J16" s="175"/>
      <c r="K16" s="175"/>
      <c r="L16" s="176"/>
      <c r="M16" s="150" t="s">
        <v>140</v>
      </c>
      <c r="N16" s="151"/>
      <c r="O16" s="52"/>
      <c r="R16" s="102"/>
      <c r="S16" s="102" t="s">
        <v>141</v>
      </c>
      <c r="T16" s="118" t="s">
        <v>43</v>
      </c>
      <c r="U16" s="118" t="s">
        <v>43</v>
      </c>
      <c r="V16" s="102"/>
      <c r="W16" s="102"/>
      <c r="X16" s="102"/>
      <c r="Y16" s="102"/>
      <c r="Z16" s="102"/>
      <c r="AA16" s="102"/>
      <c r="AB16" s="102"/>
      <c r="AC16" s="102"/>
      <c r="AD16" s="102"/>
      <c r="AE16" s="102"/>
      <c r="AF16" s="102"/>
      <c r="AG16" s="118"/>
      <c r="AH16" s="118"/>
      <c r="AI16" s="102"/>
      <c r="AJ16" s="102" t="s">
        <v>142</v>
      </c>
      <c r="AK16" s="102" t="s">
        <v>142</v>
      </c>
      <c r="AL16" s="102"/>
      <c r="AM16" s="102"/>
      <c r="AN16" s="102"/>
      <c r="AO16" s="102"/>
      <c r="AP16" s="102"/>
      <c r="AQ16" s="118"/>
      <c r="AR16" s="118"/>
      <c r="AS16" s="118"/>
      <c r="AT16" s="118"/>
      <c r="AU16" s="102"/>
      <c r="AV16" s="102"/>
      <c r="BC16" s="22"/>
      <c r="BD16" s="22"/>
      <c r="BE16" s="22"/>
      <c r="BF16" s="22"/>
    </row>
    <row r="17" spans="1:60" ht="20.149999999999999" customHeight="1">
      <c r="A17" s="192" t="s">
        <v>143</v>
      </c>
      <c r="B17" s="192"/>
      <c r="C17" s="192"/>
      <c r="D17" s="192" t="s">
        <v>144</v>
      </c>
      <c r="E17" s="192"/>
      <c r="F17" s="40"/>
      <c r="G17" s="174" t="s">
        <v>145</v>
      </c>
      <c r="H17" s="175"/>
      <c r="I17" s="175"/>
      <c r="J17" s="175"/>
      <c r="K17" s="175"/>
      <c r="L17" s="176"/>
      <c r="M17" s="150" t="s">
        <v>146</v>
      </c>
      <c r="N17" s="151"/>
      <c r="O17" s="52"/>
      <c r="R17" s="102"/>
      <c r="S17" s="102" t="s">
        <v>147</v>
      </c>
      <c r="T17" s="119" t="s">
        <v>47</v>
      </c>
      <c r="U17" s="119" t="s">
        <v>47</v>
      </c>
      <c r="V17" s="102"/>
      <c r="W17" s="102"/>
      <c r="X17" s="102"/>
      <c r="Y17" s="102"/>
      <c r="Z17" s="102"/>
      <c r="AA17" s="102"/>
      <c r="AB17" s="102"/>
      <c r="AC17" s="102"/>
      <c r="AD17" s="102"/>
      <c r="AE17" s="102"/>
      <c r="AF17" s="102"/>
      <c r="AG17" s="118"/>
      <c r="AH17" s="118"/>
      <c r="AI17" s="102"/>
      <c r="AJ17" s="102" t="s">
        <v>148</v>
      </c>
      <c r="AK17" s="102" t="s">
        <v>148</v>
      </c>
      <c r="AL17" s="102"/>
      <c r="AM17" s="102"/>
      <c r="AN17" s="102"/>
      <c r="AO17" s="102"/>
      <c r="AP17" s="102"/>
      <c r="AQ17" s="118"/>
      <c r="AR17" s="118"/>
      <c r="AS17" s="118"/>
      <c r="AT17" s="118"/>
      <c r="AU17" s="102"/>
      <c r="AV17" s="102"/>
      <c r="BC17" s="22"/>
      <c r="BD17" s="22"/>
      <c r="BE17" s="22"/>
      <c r="BF17" s="22"/>
    </row>
    <row r="18" spans="1:60" ht="20.149999999999999" customHeight="1">
      <c r="A18" s="192" t="s">
        <v>149</v>
      </c>
      <c r="B18" s="192"/>
      <c r="C18" s="192"/>
      <c r="D18" s="192" t="s">
        <v>144</v>
      </c>
      <c r="E18" s="192"/>
      <c r="F18" s="40"/>
      <c r="G18" s="40"/>
      <c r="H18" s="40"/>
      <c r="I18" s="40"/>
      <c r="J18" s="40"/>
      <c r="K18" s="40"/>
      <c r="L18" s="40"/>
      <c r="M18" s="40"/>
      <c r="N18" s="40"/>
      <c r="O18" s="94"/>
      <c r="Q18" s="22"/>
      <c r="R18" s="102"/>
      <c r="S18" s="102" t="s">
        <v>150</v>
      </c>
      <c r="T18" s="102"/>
      <c r="U18" s="102"/>
      <c r="V18" s="102"/>
      <c r="W18" s="102"/>
      <c r="X18" s="102"/>
      <c r="Y18" s="102"/>
      <c r="Z18" s="102"/>
      <c r="AA18" s="102"/>
      <c r="AB18" s="102"/>
      <c r="AC18" s="102"/>
      <c r="AD18" s="102"/>
      <c r="AE18" s="102"/>
      <c r="AF18" s="102"/>
      <c r="AG18" s="118"/>
      <c r="AH18" s="118"/>
      <c r="AI18" s="102"/>
      <c r="AJ18" s="102" t="s">
        <v>151</v>
      </c>
      <c r="AK18" s="102" t="s">
        <v>151</v>
      </c>
      <c r="AL18" s="102"/>
      <c r="AM18" s="102"/>
      <c r="AN18" s="102"/>
      <c r="AO18" s="102"/>
      <c r="AP18" s="102"/>
      <c r="AQ18" s="118"/>
      <c r="AR18" s="118"/>
      <c r="AS18" s="118"/>
      <c r="AT18" s="118"/>
      <c r="AU18" s="102"/>
      <c r="AV18" s="102"/>
      <c r="BC18" s="22"/>
      <c r="BD18" s="22"/>
      <c r="BE18" s="22"/>
      <c r="BF18" s="22"/>
    </row>
    <row r="19" spans="1:60" ht="20.149999999999999" customHeight="1">
      <c r="A19" s="192" t="s">
        <v>152</v>
      </c>
      <c r="B19" s="192"/>
      <c r="C19" s="192"/>
      <c r="D19" s="192" t="s">
        <v>153</v>
      </c>
      <c r="E19" s="192"/>
      <c r="F19" s="40"/>
      <c r="G19" s="40"/>
      <c r="H19" s="40"/>
      <c r="I19" s="40"/>
      <c r="J19" s="40"/>
      <c r="K19" s="40"/>
      <c r="L19" s="40"/>
      <c r="M19" s="40"/>
      <c r="N19" s="40"/>
      <c r="O19" s="94"/>
      <c r="Q19" s="38"/>
      <c r="R19" s="102"/>
      <c r="S19" s="102" t="s">
        <v>154</v>
      </c>
      <c r="T19" s="102"/>
      <c r="U19" s="102"/>
      <c r="V19" s="102"/>
      <c r="W19" s="102"/>
      <c r="X19" s="102"/>
      <c r="Y19" s="102"/>
      <c r="Z19" s="102"/>
      <c r="AA19" s="102"/>
      <c r="AB19" s="102"/>
      <c r="AC19" s="102"/>
      <c r="AD19" s="102"/>
      <c r="AE19" s="102"/>
      <c r="AF19" s="102"/>
      <c r="AG19" s="118"/>
      <c r="AH19" s="118"/>
      <c r="AI19" s="102"/>
      <c r="AJ19" s="102" t="s">
        <v>155</v>
      </c>
      <c r="AK19" s="102" t="s">
        <v>156</v>
      </c>
      <c r="AL19" s="102"/>
      <c r="AM19" s="102"/>
      <c r="AN19" s="102"/>
      <c r="AO19" s="102"/>
      <c r="AP19" s="102"/>
      <c r="AQ19" s="118"/>
      <c r="AR19" s="118"/>
      <c r="AS19" s="118"/>
      <c r="AT19" s="118"/>
      <c r="AU19" s="102"/>
      <c r="AV19" s="102"/>
      <c r="BC19" s="22"/>
      <c r="BD19" s="22"/>
      <c r="BE19" s="22"/>
      <c r="BF19" s="22"/>
    </row>
    <row r="20" spans="1:60" ht="20.149999999999999" customHeight="1">
      <c r="A20" s="225" t="s">
        <v>157</v>
      </c>
      <c r="B20" s="225"/>
      <c r="C20" s="225"/>
      <c r="D20" s="225"/>
      <c r="E20" s="225"/>
      <c r="F20" s="52"/>
      <c r="G20" s="40"/>
      <c r="H20" s="40"/>
      <c r="I20" s="40"/>
      <c r="J20" s="40"/>
      <c r="K20" s="40"/>
      <c r="L20" s="40"/>
      <c r="M20" s="40"/>
      <c r="N20" s="40"/>
      <c r="O20" s="40"/>
      <c r="Q20" s="36"/>
      <c r="R20" s="102"/>
      <c r="S20" s="103"/>
      <c r="T20" s="103"/>
      <c r="U20" s="103"/>
      <c r="V20" s="103"/>
      <c r="W20" s="103"/>
      <c r="X20" s="103"/>
      <c r="Y20" s="103"/>
      <c r="Z20" s="103"/>
      <c r="AA20" s="103"/>
      <c r="AB20" s="103"/>
      <c r="AC20" s="103"/>
      <c r="AD20" s="103"/>
      <c r="AE20" s="103"/>
      <c r="AF20" s="103"/>
      <c r="AG20" s="146"/>
      <c r="AH20" s="146"/>
      <c r="AI20" s="103"/>
      <c r="AJ20" s="102" t="s">
        <v>156</v>
      </c>
      <c r="AK20" s="102" t="s">
        <v>158</v>
      </c>
      <c r="AL20" s="103"/>
      <c r="AM20" s="103"/>
      <c r="AN20" s="103"/>
      <c r="AO20" s="103"/>
      <c r="AP20" s="103"/>
      <c r="AQ20" s="146"/>
      <c r="AR20" s="146"/>
      <c r="AS20" s="146"/>
      <c r="AT20" s="146"/>
      <c r="AU20" s="103"/>
      <c r="AV20" s="103"/>
      <c r="BC20" s="22"/>
      <c r="BD20" s="22"/>
      <c r="BE20" s="22"/>
      <c r="BF20" s="22"/>
    </row>
    <row r="21" spans="1:60" ht="20.149999999999999" customHeight="1">
      <c r="A21" s="192" t="s">
        <v>159</v>
      </c>
      <c r="B21" s="192"/>
      <c r="C21" s="192"/>
      <c r="D21" s="174" t="s">
        <v>160</v>
      </c>
      <c r="E21" s="176"/>
      <c r="F21" s="111"/>
      <c r="G21" s="40"/>
      <c r="H21" s="40"/>
      <c r="I21" s="40"/>
      <c r="J21" s="40"/>
      <c r="K21" s="40"/>
      <c r="L21" s="40"/>
      <c r="M21" s="40"/>
      <c r="N21" s="40"/>
      <c r="O21" s="94"/>
      <c r="Q21" s="36"/>
      <c r="R21" s="102"/>
      <c r="S21" s="102"/>
      <c r="T21" s="102"/>
      <c r="U21" s="102"/>
      <c r="V21" s="102"/>
      <c r="W21" s="102"/>
      <c r="X21" s="102"/>
      <c r="Y21" s="102"/>
      <c r="Z21" s="102"/>
      <c r="AA21" s="102"/>
      <c r="AB21" s="102"/>
      <c r="AC21" s="102"/>
      <c r="AD21" s="102"/>
      <c r="AE21" s="102"/>
      <c r="AF21" s="102"/>
      <c r="AG21" s="118"/>
      <c r="AH21" s="118"/>
      <c r="AI21" s="102"/>
      <c r="AJ21" s="102" t="s">
        <v>158</v>
      </c>
      <c r="AK21" s="102"/>
      <c r="AL21" s="102"/>
      <c r="AM21" s="102"/>
      <c r="AN21" s="102"/>
      <c r="AO21" s="102"/>
      <c r="AP21" s="102"/>
      <c r="AQ21" s="118"/>
      <c r="AR21" s="118"/>
      <c r="AS21" s="118"/>
      <c r="AT21" s="118"/>
      <c r="AU21" s="102"/>
      <c r="AV21" s="102"/>
      <c r="BC21" s="22"/>
      <c r="BD21" s="22"/>
      <c r="BE21" s="22"/>
      <c r="BF21" s="22"/>
    </row>
    <row r="22" spans="1:60" ht="20.149999999999999" customHeight="1">
      <c r="A22" s="192" t="s">
        <v>161</v>
      </c>
      <c r="B22" s="192"/>
      <c r="C22" s="192"/>
      <c r="D22" s="174" t="s">
        <v>162</v>
      </c>
      <c r="E22" s="176"/>
      <c r="F22" s="111"/>
      <c r="G22" s="40"/>
      <c r="H22" s="40"/>
      <c r="I22" s="40"/>
      <c r="J22" s="40"/>
      <c r="K22" s="40"/>
      <c r="L22" s="40"/>
      <c r="M22" s="40"/>
      <c r="N22" s="40"/>
      <c r="O22" s="94"/>
      <c r="Q22" s="36"/>
      <c r="T22" s="22"/>
      <c r="U22" s="20"/>
      <c r="AI22" s="22"/>
      <c r="AJ22" s="22"/>
      <c r="AK22" s="22"/>
      <c r="AO22" s="22"/>
      <c r="AQ22" s="22"/>
      <c r="AR22" s="22"/>
      <c r="AS22" s="22"/>
      <c r="AT22" s="41"/>
      <c r="AU22" s="41"/>
      <c r="AV22" s="42"/>
      <c r="BC22" s="22"/>
      <c r="BD22" s="22"/>
      <c r="BE22" s="22"/>
    </row>
    <row r="23" spans="1:60" s="22" customFormat="1" ht="20.149999999999999" customHeight="1" thickBot="1">
      <c r="A23" s="192" t="s">
        <v>163</v>
      </c>
      <c r="B23" s="192"/>
      <c r="C23" s="192"/>
      <c r="D23" s="286" t="s">
        <v>164</v>
      </c>
      <c r="E23" s="287"/>
      <c r="F23" s="40"/>
      <c r="G23" s="40"/>
      <c r="H23" s="40"/>
      <c r="I23" s="40"/>
      <c r="J23" s="40"/>
      <c r="K23" s="40"/>
      <c r="L23" s="40"/>
      <c r="M23" s="40"/>
      <c r="N23" s="40"/>
      <c r="O23" s="40"/>
      <c r="P23" s="20"/>
      <c r="Q23" s="36"/>
      <c r="R23" s="19"/>
      <c r="S23" s="19"/>
      <c r="U23" s="20"/>
      <c r="W23" s="20"/>
      <c r="X23" s="20"/>
      <c r="Y23" s="20"/>
      <c r="Z23" s="20"/>
      <c r="AA23" s="20"/>
      <c r="AB23" s="20"/>
      <c r="AI23"/>
      <c r="AL23" s="20"/>
      <c r="AM23" s="20"/>
      <c r="AN23" s="20"/>
      <c r="AP23" s="20"/>
      <c r="BA23" s="42"/>
      <c r="BB23" s="42"/>
      <c r="BD23" s="19"/>
      <c r="BE23" s="20"/>
      <c r="BF23" s="20"/>
      <c r="BG23" s="20"/>
      <c r="BH23" s="20"/>
    </row>
    <row r="24" spans="1:60" s="22" customFormat="1" ht="20.149999999999999" customHeight="1">
      <c r="A24" s="283" t="s">
        <v>165</v>
      </c>
      <c r="B24" s="284"/>
      <c r="C24" s="284"/>
      <c r="D24" s="284"/>
      <c r="E24" s="284"/>
      <c r="F24" s="284"/>
      <c r="G24" s="284"/>
      <c r="H24" s="284"/>
      <c r="I24" s="284"/>
      <c r="J24" s="284"/>
      <c r="K24" s="284"/>
      <c r="L24" s="284"/>
      <c r="M24" s="284"/>
      <c r="N24" s="284"/>
      <c r="O24" s="285"/>
      <c r="P24" s="20"/>
      <c r="Q24" s="36"/>
      <c r="W24" s="20"/>
      <c r="X24" s="20"/>
      <c r="Y24" s="20"/>
      <c r="Z24" s="20"/>
      <c r="AL24" s="20"/>
      <c r="AM24" s="20"/>
      <c r="AN24" s="20"/>
    </row>
    <row r="25" spans="1:60" s="22" customFormat="1" ht="30.75" customHeight="1">
      <c r="A25" s="188" t="s">
        <v>166</v>
      </c>
      <c r="B25" s="189"/>
      <c r="C25" s="189"/>
      <c r="D25" s="189"/>
      <c r="E25" s="189"/>
      <c r="F25" s="189"/>
      <c r="G25" s="189"/>
      <c r="H25" s="189"/>
      <c r="I25" s="189"/>
      <c r="J25" s="189"/>
      <c r="K25" s="189"/>
      <c r="L25" s="189"/>
      <c r="M25" s="189"/>
      <c r="N25" s="189"/>
      <c r="O25" s="190"/>
      <c r="P25" s="20"/>
      <c r="Q25" s="36"/>
      <c r="W25" s="20"/>
      <c r="X25" s="20"/>
      <c r="Y25" s="20"/>
      <c r="Z25" s="20"/>
    </row>
    <row r="26" spans="1:60" s="22" customFormat="1" ht="20.149999999999999" customHeight="1" thickBot="1">
      <c r="A26" s="193" t="s">
        <v>167</v>
      </c>
      <c r="B26" s="194"/>
      <c r="C26" s="194"/>
      <c r="D26" s="194"/>
      <c r="E26" s="194"/>
      <c r="F26" s="194"/>
      <c r="G26" s="194"/>
      <c r="H26" s="194"/>
      <c r="I26" s="194"/>
      <c r="J26" s="194"/>
      <c r="K26" s="194"/>
      <c r="L26" s="194"/>
      <c r="M26" s="194"/>
      <c r="N26" s="194"/>
      <c r="O26" s="195"/>
      <c r="P26" s="20"/>
      <c r="Q26" s="36"/>
      <c r="W26" s="20"/>
      <c r="X26" s="20"/>
      <c r="Y26" s="20"/>
      <c r="Z26" s="20"/>
    </row>
    <row r="27" spans="1:60" s="22" customFormat="1" ht="18" customHeight="1" thickBot="1">
      <c r="A27" s="277" t="s">
        <v>168</v>
      </c>
      <c r="B27" s="278"/>
      <c r="C27" s="278"/>
      <c r="D27" s="278"/>
      <c r="E27" s="279"/>
      <c r="F27" s="280" t="s">
        <v>169</v>
      </c>
      <c r="G27" s="281"/>
      <c r="H27" s="281"/>
      <c r="I27" s="281"/>
      <c r="J27" s="281"/>
      <c r="K27" s="282"/>
      <c r="L27" s="226" t="s">
        <v>170</v>
      </c>
      <c r="M27" s="227"/>
      <c r="N27" s="227"/>
      <c r="O27" s="228"/>
      <c r="P27" s="20"/>
      <c r="Q27" s="36"/>
      <c r="W27" s="20"/>
      <c r="X27" s="20"/>
      <c r="Y27" s="20"/>
      <c r="Z27" s="20"/>
    </row>
    <row r="28" spans="1:60" s="22" customFormat="1" ht="19.5" customHeight="1" thickBot="1">
      <c r="A28" s="185" t="s">
        <v>171</v>
      </c>
      <c r="B28" s="186"/>
      <c r="C28" s="186"/>
      <c r="D28" s="186"/>
      <c r="E28" s="186"/>
      <c r="F28" s="186"/>
      <c r="G28" s="186"/>
      <c r="H28" s="186"/>
      <c r="I28" s="186"/>
      <c r="J28" s="186"/>
      <c r="K28" s="186"/>
      <c r="L28" s="186"/>
      <c r="M28" s="186"/>
      <c r="N28" s="186"/>
      <c r="O28" s="187"/>
      <c r="P28" s="20"/>
      <c r="W28" s="20"/>
      <c r="X28" s="20"/>
      <c r="Y28" s="20"/>
      <c r="Z28" s="20"/>
    </row>
    <row r="29" spans="1:60" s="22" customFormat="1" ht="18" customHeight="1" thickBot="1">
      <c r="A29" s="114" t="s">
        <v>172</v>
      </c>
      <c r="B29" s="86"/>
      <c r="C29" s="86"/>
      <c r="D29" s="86"/>
      <c r="E29" s="86"/>
      <c r="F29" s="204" t="s">
        <v>173</v>
      </c>
      <c r="G29" s="204"/>
      <c r="H29" s="204"/>
      <c r="I29" s="204"/>
      <c r="J29" s="204"/>
      <c r="K29" s="204"/>
      <c r="L29" s="92"/>
      <c r="M29" s="191" t="s">
        <v>174</v>
      </c>
      <c r="N29" s="191"/>
      <c r="O29" s="96" t="s">
        <v>175</v>
      </c>
      <c r="P29" s="20"/>
      <c r="Q29" s="18"/>
      <c r="W29" s="20"/>
      <c r="X29" s="20"/>
      <c r="Y29" s="20"/>
      <c r="Z29" s="20"/>
    </row>
    <row r="30" spans="1:60" s="22" customFormat="1" ht="18" customHeight="1">
      <c r="A30" s="196" t="s">
        <v>19</v>
      </c>
      <c r="B30" s="197"/>
      <c r="C30" s="198" t="s">
        <v>176</v>
      </c>
      <c r="D30" s="196"/>
      <c r="E30" s="197"/>
      <c r="F30" s="199" t="s">
        <v>177</v>
      </c>
      <c r="G30" s="200"/>
      <c r="H30" s="200"/>
      <c r="I30" s="201"/>
      <c r="J30" s="202" t="s">
        <v>178</v>
      </c>
      <c r="K30" s="203"/>
      <c r="L30" s="81" t="s">
        <v>179</v>
      </c>
      <c r="M30" s="223" t="s">
        <v>180</v>
      </c>
      <c r="N30" s="224"/>
      <c r="O30" s="83" t="s">
        <v>181</v>
      </c>
      <c r="P30" s="20"/>
      <c r="Q30" s="20"/>
      <c r="W30" s="20"/>
      <c r="X30" s="20"/>
      <c r="Y30" s="20"/>
      <c r="Z30" s="20"/>
    </row>
    <row r="31" spans="1:60" s="22" customFormat="1" ht="18" customHeight="1">
      <c r="A31" s="177"/>
      <c r="B31" s="179"/>
      <c r="C31" s="177"/>
      <c r="D31" s="178"/>
      <c r="E31" s="179"/>
      <c r="F31" s="180"/>
      <c r="G31" s="181"/>
      <c r="H31" s="181"/>
      <c r="I31" s="182"/>
      <c r="J31" s="183"/>
      <c r="K31" s="184"/>
      <c r="L31" s="82"/>
      <c r="M31" s="84" t="str">
        <f t="shared" ref="M31:M36" si="0">IF(OR(ISBLANK(A31),ISBLANK(C31),ISBLANK(J31),ISBLANK(F31),ISBLANK(L31))," ",_xlfn.XLOOKUP(CONCATENATE(A31,C31),$A$232:$A$247,$B$232:$B$247))</f>
        <v xml:space="preserve"> </v>
      </c>
      <c r="N31" s="91" t="str">
        <f t="shared" ref="N31:N36" si="1">IF(AND(ISTEXT(A31)*ISTEXT(C31)),"per lamp"," ")</f>
        <v xml:space="preserve"> </v>
      </c>
      <c r="O31" s="70" t="str">
        <f t="shared" ref="O31:O36" si="2">IF(AND(ISBLANK(A31),ISBLANK(C31),ISBLANK(F31),ISBLANK(J31),ISBLANK(L31))," ",IF(AND(ISBLANK(A31),OR(ISTEXT(C31),ISBLANK(F31),ISBLANK(J31))),"Select Measure",IF(OR(ISBLANK(C31),ISBLANK(F31),ISBLANK(J31),ISBLANK(L31)),"Incomplete",IF(P31="Check Wattages",P31,IF(NOT(Q31),"Check Quantities",L31*M31)))))</f>
        <v xml:space="preserve"> </v>
      </c>
      <c r="P31" s="20" t="e">
        <f t="shared" ref="P31:P43" si="3">IF(OR(VLOOKUP(CONCATENATE(A31,C31),$A$232:$G$247,5,FALSE)&gt;J31,VLOOKUP(CONCATENATE(A31,C31),$A$232:$G$247,7,FALSE)&lt;J31,F31&gt;0.65*J31),"Check Wattages","")</f>
        <v>#N/A</v>
      </c>
      <c r="Q31" s="19" t="b">
        <f t="shared" ref="Q31:Q43" si="4">NOT(AND(OR(C31=$T$7,C31=$T$11),ISODD(L31)))</f>
        <v>1</v>
      </c>
      <c r="W31" s="20"/>
      <c r="X31" s="20"/>
      <c r="Y31" s="20"/>
      <c r="Z31" s="20"/>
    </row>
    <row r="32" spans="1:60" s="22" customFormat="1" ht="18" customHeight="1">
      <c r="A32" s="177"/>
      <c r="B32" s="179"/>
      <c r="C32" s="177"/>
      <c r="D32" s="178"/>
      <c r="E32" s="179"/>
      <c r="F32" s="180"/>
      <c r="G32" s="181"/>
      <c r="H32" s="181"/>
      <c r="I32" s="182"/>
      <c r="J32" s="183"/>
      <c r="K32" s="184"/>
      <c r="L32" s="82"/>
      <c r="M32" s="84" t="str">
        <f t="shared" si="0"/>
        <v xml:space="preserve"> </v>
      </c>
      <c r="N32" s="91" t="str">
        <f t="shared" si="1"/>
        <v xml:space="preserve"> </v>
      </c>
      <c r="O32" s="70" t="str">
        <f t="shared" si="2"/>
        <v xml:space="preserve"> </v>
      </c>
      <c r="P32" s="20" t="e">
        <f t="shared" si="3"/>
        <v>#N/A</v>
      </c>
      <c r="Q32" s="19" t="b">
        <f t="shared" si="4"/>
        <v>1</v>
      </c>
      <c r="W32" s="20"/>
      <c r="X32" s="20"/>
      <c r="Y32" s="20"/>
      <c r="Z32" s="20"/>
    </row>
    <row r="33" spans="1:26" s="22" customFormat="1" ht="18" customHeight="1">
      <c r="A33" s="177"/>
      <c r="B33" s="179"/>
      <c r="C33" s="177"/>
      <c r="D33" s="178"/>
      <c r="E33" s="179"/>
      <c r="F33" s="180"/>
      <c r="G33" s="181"/>
      <c r="H33" s="181"/>
      <c r="I33" s="182"/>
      <c r="J33" s="183"/>
      <c r="K33" s="184"/>
      <c r="L33" s="82"/>
      <c r="M33" s="84" t="str">
        <f t="shared" si="0"/>
        <v xml:space="preserve"> </v>
      </c>
      <c r="N33" s="91" t="str">
        <f t="shared" si="1"/>
        <v xml:space="preserve"> </v>
      </c>
      <c r="O33" s="70" t="str">
        <f t="shared" si="2"/>
        <v xml:space="preserve"> </v>
      </c>
      <c r="P33" s="20" t="e">
        <f t="shared" si="3"/>
        <v>#N/A</v>
      </c>
      <c r="Q33" s="19" t="b">
        <f t="shared" si="4"/>
        <v>1</v>
      </c>
      <c r="W33" s="20"/>
      <c r="X33" s="20"/>
      <c r="Y33" s="20"/>
      <c r="Z33" s="20"/>
    </row>
    <row r="34" spans="1:26" s="22" customFormat="1" ht="18" customHeight="1">
      <c r="A34" s="177"/>
      <c r="B34" s="179"/>
      <c r="C34" s="177"/>
      <c r="D34" s="178"/>
      <c r="E34" s="179"/>
      <c r="F34" s="180"/>
      <c r="G34" s="181"/>
      <c r="H34" s="181"/>
      <c r="I34" s="182"/>
      <c r="J34" s="183"/>
      <c r="K34" s="184"/>
      <c r="L34" s="82"/>
      <c r="M34" s="84" t="str">
        <f t="shared" si="0"/>
        <v xml:space="preserve"> </v>
      </c>
      <c r="N34" s="91" t="str">
        <f t="shared" si="1"/>
        <v xml:space="preserve"> </v>
      </c>
      <c r="O34" s="70" t="str">
        <f t="shared" si="2"/>
        <v xml:space="preserve"> </v>
      </c>
      <c r="P34" s="20" t="e">
        <f t="shared" si="3"/>
        <v>#N/A</v>
      </c>
      <c r="Q34" s="19" t="b">
        <f t="shared" si="4"/>
        <v>1</v>
      </c>
      <c r="W34" s="20"/>
      <c r="X34" s="20"/>
      <c r="Y34" s="20"/>
      <c r="Z34" s="20"/>
    </row>
    <row r="35" spans="1:26" s="22" customFormat="1" ht="18" customHeight="1">
      <c r="A35" s="177"/>
      <c r="B35" s="179"/>
      <c r="C35" s="177"/>
      <c r="D35" s="178"/>
      <c r="E35" s="179"/>
      <c r="F35" s="180"/>
      <c r="G35" s="181"/>
      <c r="H35" s="181"/>
      <c r="I35" s="182"/>
      <c r="J35" s="183"/>
      <c r="K35" s="184"/>
      <c r="L35" s="82"/>
      <c r="M35" s="84" t="str">
        <f t="shared" si="0"/>
        <v xml:space="preserve"> </v>
      </c>
      <c r="N35" s="91" t="str">
        <f t="shared" si="1"/>
        <v xml:space="preserve"> </v>
      </c>
      <c r="O35" s="70" t="str">
        <f t="shared" si="2"/>
        <v xml:space="preserve"> </v>
      </c>
      <c r="P35" s="20" t="e">
        <f t="shared" si="3"/>
        <v>#N/A</v>
      </c>
      <c r="Q35" s="19" t="b">
        <f t="shared" si="4"/>
        <v>1</v>
      </c>
      <c r="W35" s="20"/>
      <c r="X35" s="20"/>
      <c r="Y35" s="20"/>
      <c r="Z35" s="20"/>
    </row>
    <row r="36" spans="1:26" s="22" customFormat="1" ht="18" customHeight="1">
      <c r="A36" s="177"/>
      <c r="B36" s="179"/>
      <c r="C36" s="177"/>
      <c r="D36" s="178"/>
      <c r="E36" s="179"/>
      <c r="F36" s="180"/>
      <c r="G36" s="181"/>
      <c r="H36" s="181"/>
      <c r="I36" s="182"/>
      <c r="J36" s="183"/>
      <c r="K36" s="184"/>
      <c r="L36" s="82"/>
      <c r="M36" s="84" t="str">
        <f t="shared" si="0"/>
        <v xml:space="preserve"> </v>
      </c>
      <c r="N36" s="91" t="str">
        <f t="shared" si="1"/>
        <v xml:space="preserve"> </v>
      </c>
      <c r="O36" s="70" t="str">
        <f t="shared" si="2"/>
        <v xml:space="preserve"> </v>
      </c>
      <c r="P36" s="20" t="e">
        <f>IF(OR(VLOOKUP(CONCATENATE(A36,C36),$A$232:$G$247,5,FALSE)&gt;J36,VLOOKUP(CONCATENATE(A36,C36),$A$232:$G$247,7,FALSE)&lt;J36,F36&gt;0.65*J36),"Check Wattages","")</f>
        <v>#N/A</v>
      </c>
      <c r="Q36" s="19" t="b">
        <f t="shared" si="4"/>
        <v>1</v>
      </c>
      <c r="W36" s="20"/>
      <c r="X36" s="20"/>
      <c r="Y36" s="20"/>
      <c r="Z36" s="20"/>
    </row>
    <row r="37" spans="1:26" s="22" customFormat="1" ht="18" customHeight="1">
      <c r="A37" s="177"/>
      <c r="B37" s="179"/>
      <c r="C37" s="177"/>
      <c r="D37" s="178"/>
      <c r="E37" s="179"/>
      <c r="F37" s="180"/>
      <c r="G37" s="181"/>
      <c r="H37" s="181"/>
      <c r="I37" s="182"/>
      <c r="J37" s="183"/>
      <c r="K37" s="184"/>
      <c r="L37" s="82"/>
      <c r="M37" s="84" t="str">
        <f t="shared" ref="M37:M43" si="5">IF(OR(ISBLANK(A37),ISBLANK(C37),ISBLANK(J37),ISBLANK(F37),ISBLANK(L37))," ",_xlfn.XLOOKUP(CONCATENATE(A37,C37),$A$232:$A$247,$B$232:$B$247))</f>
        <v xml:space="preserve"> </v>
      </c>
      <c r="N37" s="91" t="str">
        <f t="shared" ref="N37:N43" si="6">IF(AND(ISTEXT(A37)*ISTEXT(C37)),"per lamp"," ")</f>
        <v xml:space="preserve"> </v>
      </c>
      <c r="O37" s="70" t="str">
        <f t="shared" ref="O37:O43" si="7">IF(AND(ISBLANK(A37),ISBLANK(C37),ISBLANK(F37),ISBLANK(J37),ISBLANK(L37))," ",IF(AND(ISBLANK(A37),OR(ISTEXT(C37),ISBLANK(F37),ISBLANK(J37))),"Select Measure",IF(OR(ISBLANK(C37),ISBLANK(F37),ISBLANK(J37),ISBLANK(L37)),"Incomplete",IF(P37="Check Wattages",P37,IF(NOT(Q37),"Check Quantities",L37*M37)))))</f>
        <v xml:space="preserve"> </v>
      </c>
      <c r="P37" s="20" t="e">
        <f t="shared" si="3"/>
        <v>#N/A</v>
      </c>
      <c r="Q37" s="19" t="b">
        <f t="shared" si="4"/>
        <v>1</v>
      </c>
    </row>
    <row r="38" spans="1:26" s="22" customFormat="1" ht="18" customHeight="1">
      <c r="A38" s="177"/>
      <c r="B38" s="179"/>
      <c r="C38" s="177"/>
      <c r="D38" s="178"/>
      <c r="E38" s="179"/>
      <c r="F38" s="180"/>
      <c r="G38" s="181"/>
      <c r="H38" s="181"/>
      <c r="I38" s="182"/>
      <c r="J38" s="183"/>
      <c r="K38" s="184"/>
      <c r="L38" s="82"/>
      <c r="M38" s="84" t="str">
        <f t="shared" si="5"/>
        <v xml:space="preserve"> </v>
      </c>
      <c r="N38" s="91" t="str">
        <f t="shared" si="6"/>
        <v xml:space="preserve"> </v>
      </c>
      <c r="O38" s="70" t="str">
        <f t="shared" si="7"/>
        <v xml:space="preserve"> </v>
      </c>
      <c r="P38" s="20" t="e">
        <f t="shared" si="3"/>
        <v>#N/A</v>
      </c>
      <c r="Q38" s="19" t="b">
        <f t="shared" si="4"/>
        <v>1</v>
      </c>
      <c r="R38" s="22" t="str">
        <f>IF(OR(ISBLANK(A39),ISBLANK(C39),ISBLANK(J39),ISBLANK(F39),ISBLANK(L39))," ",_xlfn.XLOOKUP(CONCATENATE(A39,C39),$A$232:$A$247,$B$232:$B$247))</f>
        <v xml:space="preserve"> </v>
      </c>
    </row>
    <row r="39" spans="1:26" s="22" customFormat="1" ht="18" customHeight="1">
      <c r="A39" s="177"/>
      <c r="B39" s="179"/>
      <c r="C39" s="177"/>
      <c r="D39" s="178"/>
      <c r="E39" s="179"/>
      <c r="F39" s="180"/>
      <c r="G39" s="181"/>
      <c r="H39" s="181"/>
      <c r="I39" s="182"/>
      <c r="J39" s="183"/>
      <c r="K39" s="184"/>
      <c r="L39" s="82"/>
      <c r="M39" s="84" t="str">
        <f t="shared" si="5"/>
        <v xml:space="preserve"> </v>
      </c>
      <c r="N39" s="91" t="str">
        <f t="shared" si="6"/>
        <v xml:space="preserve"> </v>
      </c>
      <c r="O39" s="70" t="str">
        <f t="shared" si="7"/>
        <v xml:space="preserve"> </v>
      </c>
      <c r="P39" s="20" t="e">
        <f t="shared" si="3"/>
        <v>#N/A</v>
      </c>
      <c r="Q39" s="19" t="b">
        <f t="shared" si="4"/>
        <v>1</v>
      </c>
      <c r="R39" s="22" t="str">
        <f>IF(OR(ISBLANK(A40),ISBLANK(C40),ISBLANK(J40),ISBLANK(F40),ISBLANK(L40))," ",_xlfn.XLOOKUP(CONCATENATE(A40,C40),$A$232:$A$247,$B$232:$B$247))</f>
        <v xml:space="preserve"> </v>
      </c>
    </row>
    <row r="40" spans="1:26" s="22" customFormat="1" ht="18" customHeight="1">
      <c r="A40" s="177"/>
      <c r="B40" s="179"/>
      <c r="C40" s="177"/>
      <c r="D40" s="178"/>
      <c r="E40" s="179"/>
      <c r="F40" s="180"/>
      <c r="G40" s="181"/>
      <c r="H40" s="181"/>
      <c r="I40" s="182"/>
      <c r="J40" s="183"/>
      <c r="K40" s="184"/>
      <c r="L40" s="82"/>
      <c r="M40" s="84" t="str">
        <f t="shared" si="5"/>
        <v xml:space="preserve"> </v>
      </c>
      <c r="N40" s="91" t="str">
        <f t="shared" si="6"/>
        <v xml:space="preserve"> </v>
      </c>
      <c r="O40" s="70" t="str">
        <f t="shared" si="7"/>
        <v xml:space="preserve"> </v>
      </c>
      <c r="P40" s="20" t="e">
        <f t="shared" si="3"/>
        <v>#N/A</v>
      </c>
      <c r="Q40" s="19" t="b">
        <f t="shared" si="4"/>
        <v>1</v>
      </c>
      <c r="R40" s="22" t="str">
        <f>IF(OR(ISBLANK(A41),ISBLANK(C41),ISBLANK(J41),ISBLANK(F41),ISBLANK(L41))," ",_xlfn.XLOOKUP(CONCATENATE(A41,C41),$A$232:$A$247,$B$232:$B$247))</f>
        <v xml:space="preserve"> </v>
      </c>
    </row>
    <row r="41" spans="1:26" s="22" customFormat="1" ht="18" customHeight="1">
      <c r="A41" s="177"/>
      <c r="B41" s="179"/>
      <c r="C41" s="177"/>
      <c r="D41" s="178"/>
      <c r="E41" s="179"/>
      <c r="F41" s="180"/>
      <c r="G41" s="181"/>
      <c r="H41" s="181"/>
      <c r="I41" s="182"/>
      <c r="J41" s="183"/>
      <c r="K41" s="184"/>
      <c r="L41" s="82"/>
      <c r="M41" s="84" t="str">
        <f t="shared" si="5"/>
        <v xml:space="preserve"> </v>
      </c>
      <c r="N41" s="91" t="str">
        <f t="shared" si="6"/>
        <v xml:space="preserve"> </v>
      </c>
      <c r="O41" s="70" t="str">
        <f t="shared" si="7"/>
        <v xml:space="preserve"> </v>
      </c>
      <c r="P41" s="20" t="e">
        <f t="shared" si="3"/>
        <v>#N/A</v>
      </c>
      <c r="Q41" s="19" t="b">
        <f t="shared" si="4"/>
        <v>1</v>
      </c>
      <c r="R41" s="22" t="str">
        <f>IF(OR(ISBLANK(A42),ISBLANK(C42),ISBLANK(J42),ISBLANK(F42),ISBLANK(L42))," ",_xlfn.XLOOKUP(CONCATENATE(A42,C42),$A$232:$A$247,$B$232:$B$247))</f>
        <v xml:space="preserve"> </v>
      </c>
    </row>
    <row r="42" spans="1:26" s="22" customFormat="1" ht="18" customHeight="1">
      <c r="A42" s="177"/>
      <c r="B42" s="179"/>
      <c r="C42" s="177"/>
      <c r="D42" s="178"/>
      <c r="E42" s="179"/>
      <c r="F42" s="180"/>
      <c r="G42" s="181"/>
      <c r="H42" s="181"/>
      <c r="I42" s="182"/>
      <c r="J42" s="183"/>
      <c r="K42" s="184"/>
      <c r="L42" s="82"/>
      <c r="M42" s="84" t="str">
        <f t="shared" si="5"/>
        <v xml:space="preserve"> </v>
      </c>
      <c r="N42" s="91" t="str">
        <f t="shared" si="6"/>
        <v xml:space="preserve"> </v>
      </c>
      <c r="O42" s="70" t="str">
        <f t="shared" si="7"/>
        <v xml:space="preserve"> </v>
      </c>
      <c r="P42" s="20" t="e">
        <f t="shared" si="3"/>
        <v>#N/A</v>
      </c>
      <c r="Q42" s="19" t="b">
        <f t="shared" si="4"/>
        <v>1</v>
      </c>
      <c r="R42" s="22" t="str">
        <f>IF(OR(ISBLANK(A43),ISBLANK(C43),ISBLANK(J43),ISBLANK(F43),ISBLANK(L43))," ",_xlfn.XLOOKUP(CONCATENATE(A43,C43),$A$232:$A$247,$B$232:$B$247))</f>
        <v xml:space="preserve"> </v>
      </c>
    </row>
    <row r="43" spans="1:26" s="22" customFormat="1" ht="36.75" customHeight="1">
      <c r="A43" s="177"/>
      <c r="B43" s="179"/>
      <c r="C43" s="177"/>
      <c r="D43" s="178"/>
      <c r="E43" s="179"/>
      <c r="F43" s="180"/>
      <c r="G43" s="181"/>
      <c r="H43" s="181"/>
      <c r="I43" s="182"/>
      <c r="J43" s="183"/>
      <c r="K43" s="184"/>
      <c r="L43" s="82"/>
      <c r="M43" s="84" t="str">
        <f t="shared" si="5"/>
        <v xml:space="preserve"> </v>
      </c>
      <c r="N43" s="91" t="str">
        <f t="shared" si="6"/>
        <v xml:space="preserve"> </v>
      </c>
      <c r="O43" s="70" t="str">
        <f t="shared" si="7"/>
        <v xml:space="preserve"> </v>
      </c>
      <c r="P43" s="20" t="e">
        <f t="shared" si="3"/>
        <v>#N/A</v>
      </c>
      <c r="Q43" s="19" t="b">
        <f t="shared" si="4"/>
        <v>1</v>
      </c>
    </row>
    <row r="44" spans="1:26" s="22" customFormat="1" ht="28.5" thickBot="1">
      <c r="A44" s="221" t="s">
        <v>182</v>
      </c>
      <c r="B44" s="222"/>
      <c r="C44" s="218" t="s">
        <v>183</v>
      </c>
      <c r="D44" s="219"/>
      <c r="E44" s="219"/>
      <c r="F44" s="219"/>
      <c r="G44" s="219"/>
      <c r="H44" s="219"/>
      <c r="I44" s="219"/>
      <c r="J44" s="219"/>
      <c r="K44" s="219"/>
      <c r="L44" s="219"/>
      <c r="M44" s="220"/>
      <c r="N44" s="229"/>
      <c r="O44" s="230"/>
      <c r="P44" s="20"/>
    </row>
    <row r="45" spans="1:26" s="22" customFormat="1" ht="36.75" customHeight="1" thickBot="1">
      <c r="A45" s="214" t="s">
        <v>184</v>
      </c>
      <c r="B45" s="214"/>
      <c r="C45" s="214"/>
      <c r="D45" s="214"/>
      <c r="E45" s="214"/>
      <c r="F45" s="86"/>
      <c r="G45" s="86"/>
      <c r="H45" s="77"/>
      <c r="I45" s="77"/>
      <c r="J45" s="77"/>
      <c r="K45" s="77"/>
      <c r="L45" s="77"/>
      <c r="M45" s="213" t="s">
        <v>185</v>
      </c>
      <c r="N45" s="213"/>
      <c r="O45" s="213"/>
      <c r="P45" s="20"/>
    </row>
    <row r="46" spans="1:26" s="22" customFormat="1" ht="17.25" customHeight="1">
      <c r="A46" s="212" t="s">
        <v>19</v>
      </c>
      <c r="B46" s="212"/>
      <c r="C46" s="206"/>
      <c r="D46" s="205" t="s">
        <v>176</v>
      </c>
      <c r="E46" s="212"/>
      <c r="F46" s="212"/>
      <c r="G46" s="206"/>
      <c r="H46" s="198" t="s">
        <v>186</v>
      </c>
      <c r="I46" s="196"/>
      <c r="J46" s="64" t="s">
        <v>187</v>
      </c>
      <c r="K46" s="64" t="s">
        <v>188</v>
      </c>
      <c r="L46" s="81" t="s">
        <v>179</v>
      </c>
      <c r="M46" s="205" t="s">
        <v>180</v>
      </c>
      <c r="N46" s="206"/>
      <c r="O46" s="69" t="s">
        <v>181</v>
      </c>
      <c r="P46" s="20"/>
    </row>
    <row r="47" spans="1:26" s="22" customFormat="1" ht="17.25" customHeight="1">
      <c r="A47" s="178"/>
      <c r="B47" s="178"/>
      <c r="C47" s="179"/>
      <c r="D47" s="207"/>
      <c r="E47" s="208"/>
      <c r="F47" s="208"/>
      <c r="G47" s="209"/>
      <c r="H47" s="210"/>
      <c r="I47" s="211"/>
      <c r="J47" s="117"/>
      <c r="K47" s="117"/>
      <c r="L47" s="82"/>
      <c r="M47" s="84" t="str">
        <f t="shared" ref="M47:M50" si="8">IF(OR(ISBLANK(A47),ISBLANK(D47),ISBLANK(J47),ISBLANK(H47),ISBLANK(L47))," ",_xlfn.XLOOKUP(CONCATENATE(A47,D47),$A$131:$A$138,$B$131:$B$138))</f>
        <v xml:space="preserve"> </v>
      </c>
      <c r="N47" s="91" t="str">
        <f t="shared" ref="N47:N50" si="9">IF(AND(ISTEXT(A47)*ISTEXT(D47)),"per fixture"," ")</f>
        <v xml:space="preserve"> </v>
      </c>
      <c r="O47" s="70" t="str">
        <f t="shared" ref="O47:O50" si="10">IF(AND(ISBLANK(A47),ISBLANK(D47),ISBLANK(H47),ISBLANK(J47),ISBLANK(L47))," ",IF(AND(ISBLANK(A47),OR(ISTEXT(D47),ISBLANK(H47),ISBLANK(J47))),"Select Measure",IF(OR(ISBLANK(D47),ISBLANK(H47),ISBLANK(J47),ISBLANK(L47)),"Incomplete",IF(P47="Check Wattages",P47,L47*M47))))</f>
        <v xml:space="preserve"> </v>
      </c>
      <c r="P47" s="20"/>
    </row>
    <row r="48" spans="1:26" s="22" customFormat="1" ht="17.25" customHeight="1">
      <c r="A48" s="178"/>
      <c r="B48" s="178"/>
      <c r="C48" s="179"/>
      <c r="D48" s="207"/>
      <c r="E48" s="208"/>
      <c r="F48" s="208"/>
      <c r="G48" s="209"/>
      <c r="H48" s="210"/>
      <c r="I48" s="211"/>
      <c r="J48" s="117"/>
      <c r="K48" s="117"/>
      <c r="L48" s="82"/>
      <c r="M48" s="84" t="str">
        <f t="shared" si="8"/>
        <v xml:space="preserve"> </v>
      </c>
      <c r="N48" s="91" t="str">
        <f t="shared" si="9"/>
        <v xml:space="preserve"> </v>
      </c>
      <c r="O48" s="70" t="str">
        <f t="shared" si="10"/>
        <v xml:space="preserve"> </v>
      </c>
      <c r="P48" s="20"/>
    </row>
    <row r="49" spans="1:42" s="22" customFormat="1" ht="17.25" customHeight="1">
      <c r="A49" s="178"/>
      <c r="B49" s="178"/>
      <c r="C49" s="179"/>
      <c r="D49" s="207"/>
      <c r="E49" s="208"/>
      <c r="F49" s="208"/>
      <c r="G49" s="209"/>
      <c r="H49" s="210"/>
      <c r="I49" s="211"/>
      <c r="J49" s="117"/>
      <c r="K49" s="117"/>
      <c r="L49" s="82"/>
      <c r="M49" s="84" t="str">
        <f t="shared" si="8"/>
        <v xml:space="preserve"> </v>
      </c>
      <c r="N49" s="91" t="str">
        <f t="shared" si="9"/>
        <v xml:space="preserve"> </v>
      </c>
      <c r="O49" s="70" t="str">
        <f t="shared" si="10"/>
        <v xml:space="preserve"> </v>
      </c>
      <c r="P49" s="20"/>
    </row>
    <row r="50" spans="1:42" s="22" customFormat="1" ht="17.25" customHeight="1">
      <c r="A50" s="178"/>
      <c r="B50" s="178"/>
      <c r="C50" s="179"/>
      <c r="D50" s="207"/>
      <c r="E50" s="208"/>
      <c r="F50" s="208"/>
      <c r="G50" s="209"/>
      <c r="H50" s="210"/>
      <c r="I50" s="211"/>
      <c r="J50" s="117"/>
      <c r="K50" s="117"/>
      <c r="L50" s="82"/>
      <c r="M50" s="84" t="str">
        <f t="shared" si="8"/>
        <v xml:space="preserve"> </v>
      </c>
      <c r="N50" s="91" t="str">
        <f t="shared" si="9"/>
        <v xml:space="preserve"> </v>
      </c>
      <c r="O50" s="70" t="str">
        <f t="shared" si="10"/>
        <v xml:space="preserve"> </v>
      </c>
      <c r="P50" s="20"/>
      <c r="W50" s="20"/>
      <c r="X50" s="20"/>
      <c r="Y50" s="20"/>
      <c r="Z50" s="20"/>
    </row>
    <row r="51" spans="1:42" s="22" customFormat="1" ht="17.25" customHeight="1">
      <c r="A51" s="178"/>
      <c r="B51" s="178"/>
      <c r="C51" s="179"/>
      <c r="D51" s="207"/>
      <c r="E51" s="208"/>
      <c r="F51" s="208"/>
      <c r="G51" s="209"/>
      <c r="H51" s="210"/>
      <c r="I51" s="211"/>
      <c r="J51" s="117"/>
      <c r="K51" s="117"/>
      <c r="L51" s="82"/>
      <c r="M51" s="84" t="str">
        <f t="shared" ref="M51:M56" si="11">IF(OR(ISBLANK(A51),ISBLANK(D51),ISBLANK(J51),ISBLANK(H51),ISBLANK(L51))," ",_xlfn.XLOOKUP(CONCATENATE(A51,D51),$A$131:$A$138,$B$131:$B$138))</f>
        <v xml:space="preserve"> </v>
      </c>
      <c r="N51" s="91" t="str">
        <f t="shared" ref="N51:N56" si="12">IF(AND(ISTEXT(A51)*ISTEXT(D51)),"per fixture"," ")</f>
        <v xml:space="preserve"> </v>
      </c>
      <c r="O51" s="70" t="str">
        <f t="shared" ref="O51:O56" si="13">IF(AND(ISBLANK(A51),ISBLANK(D51),ISBLANK(H51),ISBLANK(J51),ISBLANK(L51))," ",IF(AND(ISBLANK(A51),OR(ISTEXT(D51),ISBLANK(H51),ISBLANK(J51))),"Select Measure",IF(OR(ISBLANK(D51),ISBLANK(H51),ISBLANK(J51),ISBLANK(L51)),"Incomplete",IF(P51="Check Wattages",P51,L51*M51))))</f>
        <v xml:space="preserve"> </v>
      </c>
      <c r="P51" s="20"/>
      <c r="W51" s="20"/>
      <c r="X51" s="20"/>
      <c r="Y51" s="20"/>
      <c r="Z51" s="20"/>
    </row>
    <row r="52" spans="1:42" s="22" customFormat="1" ht="17.25" customHeight="1">
      <c r="A52" s="178"/>
      <c r="B52" s="178"/>
      <c r="C52" s="179"/>
      <c r="D52" s="207"/>
      <c r="E52" s="208"/>
      <c r="F52" s="208"/>
      <c r="G52" s="209"/>
      <c r="H52" s="210"/>
      <c r="I52" s="211"/>
      <c r="J52" s="117"/>
      <c r="K52" s="117"/>
      <c r="L52" s="82"/>
      <c r="M52" s="84" t="str">
        <f t="shared" si="11"/>
        <v xml:space="preserve"> </v>
      </c>
      <c r="N52" s="91" t="str">
        <f t="shared" si="12"/>
        <v xml:space="preserve"> </v>
      </c>
      <c r="O52" s="70" t="str">
        <f t="shared" si="13"/>
        <v xml:space="preserve"> </v>
      </c>
      <c r="P52" s="20"/>
      <c r="W52" s="20"/>
      <c r="X52" s="20"/>
      <c r="Y52" s="20"/>
      <c r="Z52" s="20"/>
    </row>
    <row r="53" spans="1:42" s="22" customFormat="1" ht="17.25" customHeight="1">
      <c r="A53" s="178"/>
      <c r="B53" s="178"/>
      <c r="C53" s="179"/>
      <c r="D53" s="207"/>
      <c r="E53" s="208"/>
      <c r="F53" s="208"/>
      <c r="G53" s="209"/>
      <c r="H53" s="210"/>
      <c r="I53" s="211"/>
      <c r="J53" s="117"/>
      <c r="K53" s="117"/>
      <c r="L53" s="82"/>
      <c r="M53" s="84" t="str">
        <f t="shared" si="11"/>
        <v xml:space="preserve"> </v>
      </c>
      <c r="N53" s="91" t="str">
        <f t="shared" si="12"/>
        <v xml:space="preserve"> </v>
      </c>
      <c r="O53" s="70" t="str">
        <f t="shared" si="13"/>
        <v xml:space="preserve"> </v>
      </c>
      <c r="P53" s="20"/>
      <c r="W53" s="20"/>
      <c r="X53" s="20"/>
      <c r="Y53" s="20"/>
      <c r="Z53" s="20"/>
    </row>
    <row r="54" spans="1:42" s="22" customFormat="1" ht="17.25" customHeight="1">
      <c r="A54" s="178"/>
      <c r="B54" s="178"/>
      <c r="C54" s="179"/>
      <c r="D54" s="207"/>
      <c r="E54" s="208"/>
      <c r="F54" s="208"/>
      <c r="G54" s="209"/>
      <c r="H54" s="210"/>
      <c r="I54" s="211"/>
      <c r="J54" s="117"/>
      <c r="K54" s="117"/>
      <c r="L54" s="82"/>
      <c r="M54" s="84" t="str">
        <f t="shared" si="11"/>
        <v xml:space="preserve"> </v>
      </c>
      <c r="N54" s="91" t="str">
        <f t="shared" si="12"/>
        <v xml:space="preserve"> </v>
      </c>
      <c r="O54" s="70" t="str">
        <f t="shared" si="13"/>
        <v xml:space="preserve"> </v>
      </c>
      <c r="P54" s="20"/>
      <c r="W54" s="20"/>
      <c r="X54" s="20"/>
      <c r="Y54" s="20"/>
      <c r="Z54" s="20"/>
    </row>
    <row r="55" spans="1:42" s="22" customFormat="1" ht="17.25" customHeight="1">
      <c r="A55" s="178"/>
      <c r="B55" s="178"/>
      <c r="C55" s="179"/>
      <c r="D55" s="207"/>
      <c r="E55" s="208"/>
      <c r="F55" s="208"/>
      <c r="G55" s="209"/>
      <c r="H55" s="210"/>
      <c r="I55" s="211"/>
      <c r="J55" s="117"/>
      <c r="K55" s="117"/>
      <c r="L55" s="82"/>
      <c r="M55" s="84" t="str">
        <f t="shared" si="11"/>
        <v xml:space="preserve"> </v>
      </c>
      <c r="N55" s="91" t="str">
        <f t="shared" si="12"/>
        <v xml:space="preserve"> </v>
      </c>
      <c r="O55" s="70" t="str">
        <f t="shared" si="13"/>
        <v xml:space="preserve"> </v>
      </c>
      <c r="P55" s="20"/>
      <c r="W55" s="20"/>
      <c r="X55" s="20"/>
      <c r="Y55" s="20"/>
      <c r="Z55" s="20"/>
    </row>
    <row r="56" spans="1:42" s="22" customFormat="1" ht="20.149999999999999" customHeight="1">
      <c r="A56" s="178"/>
      <c r="B56" s="178"/>
      <c r="C56" s="179"/>
      <c r="D56" s="207"/>
      <c r="E56" s="208"/>
      <c r="F56" s="208"/>
      <c r="G56" s="209"/>
      <c r="H56" s="210"/>
      <c r="I56" s="211"/>
      <c r="J56" s="117"/>
      <c r="K56" s="117"/>
      <c r="L56" s="82"/>
      <c r="M56" s="84" t="str">
        <f t="shared" si="11"/>
        <v xml:space="preserve"> </v>
      </c>
      <c r="N56" s="91" t="str">
        <f t="shared" si="12"/>
        <v xml:space="preserve"> </v>
      </c>
      <c r="O56" s="70" t="str">
        <f t="shared" si="13"/>
        <v xml:space="preserve"> </v>
      </c>
      <c r="P56" s="20"/>
      <c r="W56" s="20"/>
      <c r="X56" s="20"/>
      <c r="Y56" s="20"/>
      <c r="Z56" s="20"/>
    </row>
    <row r="57" spans="1:42" s="22" customFormat="1" ht="18.5" thickBot="1">
      <c r="A57" s="214" t="s">
        <v>189</v>
      </c>
      <c r="B57" s="214"/>
      <c r="C57" s="214"/>
      <c r="D57" s="214"/>
      <c r="E57" s="214"/>
      <c r="F57" s="86"/>
      <c r="G57" s="86"/>
      <c r="H57" s="77"/>
      <c r="I57" s="77"/>
      <c r="J57" s="77"/>
      <c r="K57" s="77"/>
      <c r="L57" s="77"/>
      <c r="M57" s="213" t="s">
        <v>185</v>
      </c>
      <c r="N57" s="213"/>
      <c r="O57" s="213"/>
      <c r="AA57" s="20"/>
      <c r="AB57" s="20"/>
      <c r="AC57" s="20"/>
      <c r="AD57" s="20"/>
      <c r="AE57"/>
      <c r="AP57" s="33"/>
    </row>
    <row r="58" spans="1:42" s="22" customFormat="1" ht="18" customHeight="1">
      <c r="A58" s="212" t="s">
        <v>19</v>
      </c>
      <c r="B58" s="212"/>
      <c r="C58" s="206"/>
      <c r="D58" s="205" t="s">
        <v>190</v>
      </c>
      <c r="E58" s="212"/>
      <c r="F58" s="212"/>
      <c r="G58" s="212"/>
      <c r="H58" s="206"/>
      <c r="I58" s="64" t="s">
        <v>187</v>
      </c>
      <c r="J58" s="64" t="s">
        <v>188</v>
      </c>
      <c r="K58" s="205" t="s">
        <v>179</v>
      </c>
      <c r="L58" s="206"/>
      <c r="M58" s="205" t="s">
        <v>180</v>
      </c>
      <c r="N58" s="206"/>
      <c r="O58" s="69" t="s">
        <v>181</v>
      </c>
      <c r="P58" s="20"/>
      <c r="Q58" s="38" t="s">
        <v>191</v>
      </c>
      <c r="S58" s="38" t="s">
        <v>192</v>
      </c>
    </row>
    <row r="59" spans="1:42" s="22" customFormat="1" ht="18" customHeight="1">
      <c r="A59" s="178"/>
      <c r="B59" s="178"/>
      <c r="C59" s="179"/>
      <c r="D59" s="207"/>
      <c r="E59" s="208"/>
      <c r="F59" s="208"/>
      <c r="G59" s="208"/>
      <c r="H59" s="209"/>
      <c r="I59" s="117"/>
      <c r="J59" s="117"/>
      <c r="K59" s="215"/>
      <c r="L59" s="216"/>
      <c r="M59" s="58" t="str">
        <f t="shared" ref="M59:M68" si="14">IF(OR(ISBLANK(A59),ISBLANK(D59),ISBLANK(K59))," ",IF(ISERROR(_xlfn.XLOOKUP(CONCATENATE(A59,D59),$A$131:$A$247,$B$131:$B$247,FALSE))," ",_xlfn.XLOOKUP(CONCATENATE(A59,D59),$A$131:$A$247,$B$131:$B$247,FALSE)))</f>
        <v xml:space="preserve"> </v>
      </c>
      <c r="N59" s="91" t="str">
        <f t="shared" ref="N59:N68" si="15">IF(ISBLANK(A59)," ",_xlfn.XLOOKUP(CONCATENATE(A59,D59),$A$131:$A$247,$C$131:$C$247,FALSE))</f>
        <v xml:space="preserve"> </v>
      </c>
      <c r="O59" s="70" t="str">
        <f t="shared" ref="O59:O68" si="16">IF(AND(ISBLANK(A59),ISBLANK(D59),ISBLANK(K59))," ",IF(AND(ISBLANK(A59),OR(ISBLANK(D59),ISBLANK(K59))),"Select Measure",IF(OR(ISBLANK(D59),ISBLANK(K59)),"Incomplete",IF(ISERROR(VLOOKUP(CONCATENATE(A59,D59),$A$132:$C$247,2,FALSE)),"Selection Error",IF(R59="Check Wattages",R59,K59*M59)))))</f>
        <v xml:space="preserve"> </v>
      </c>
      <c r="P59" s="22" t="str">
        <f>IF(AND(A59=$R$7,J59&lt;0.5*J59),"Check Wattages","Q")</f>
        <v>Q</v>
      </c>
      <c r="Q59" s="108" t="e">
        <f t="shared" ref="Q59" si="17">IF(AND(A59&lt;&gt;$R$6,A59&lt;&gt;$R$7,A59&lt;&gt;$R$8,A59&lt;&gt;$R$9,A59&lt;&gt;$R$10,A59&lt;&gt;$R$11),"",VLOOKUP(CONCATENATE(A59,D59),$A$139:$E$196,5,FALSE))</f>
        <v>#N/A</v>
      </c>
      <c r="R59" s="105" t="e">
        <f>IF(AND(OR(A59=$R$6,A59=$R$7,A59=$R$8,A59=$R$9,A59=$R$10,A59=$R$11),OR(I59&gt;VLOOKUP(CONCATENATE(A59,D59),$A$139:$G$196,6,FALSE),I59&lt;VLOOKUP(CONCATENATE(A59,D59),$A$139:$G$196,4,FALSE),J59&lt;2*I59,J59&lt;Q59)),"Check Wattages","")</f>
        <v>#N/A</v>
      </c>
      <c r="S59" s="105" t="e">
        <f>VLOOKUP(CONCATENATE(A59,D59),$A$139:$G$247,7,FALSE)</f>
        <v>#N/A</v>
      </c>
      <c r="U59" s="47" t="s">
        <v>193</v>
      </c>
      <c r="V59" s="50" t="s">
        <v>194</v>
      </c>
      <c r="W59" s="51"/>
      <c r="AF59" s="20"/>
    </row>
    <row r="60" spans="1:42" s="22" customFormat="1" ht="18" customHeight="1">
      <c r="A60" s="178"/>
      <c r="B60" s="178"/>
      <c r="C60" s="179"/>
      <c r="D60" s="207"/>
      <c r="E60" s="208"/>
      <c r="F60" s="208"/>
      <c r="G60" s="208"/>
      <c r="H60" s="209"/>
      <c r="I60" s="117"/>
      <c r="J60" s="117"/>
      <c r="K60" s="215"/>
      <c r="L60" s="216"/>
      <c r="M60" s="58" t="str">
        <f t="shared" si="14"/>
        <v xml:space="preserve"> </v>
      </c>
      <c r="N60" s="91" t="str">
        <f t="shared" si="15"/>
        <v xml:space="preserve"> </v>
      </c>
      <c r="O60" s="70" t="str">
        <f t="shared" si="16"/>
        <v xml:space="preserve"> </v>
      </c>
      <c r="P60" s="22" t="str">
        <f t="shared" ref="P60:P87" si="18">IF(AND(A60=$R$7,J60&lt;0.5*J60),"Check Wattages","Q")</f>
        <v>Q</v>
      </c>
      <c r="Q60" s="108" t="e">
        <f t="shared" ref="Q60:Q87" si="19">IF(AND(A60&lt;&gt;$R$6,A60&lt;&gt;$R$7,A60&lt;&gt;$R$8,A60&lt;&gt;$R$9,A60&lt;&gt;$R$10,A60&lt;&gt;$R$11),"",VLOOKUP(CONCATENATE(A60,D60),$A$139:$E$196,5,FALSE))</f>
        <v>#N/A</v>
      </c>
      <c r="R60" s="105" t="e">
        <f t="shared" ref="R60:R87" si="20">IF(AND(OR(A60=$R$6,A60=$R$7,A60=$R$8,A60=$R$9,A60=$R$10,A60=$R$11),OR(I60&gt;VLOOKUP(CONCATENATE(A60,D60),$A$139:$G$196,6,FALSE),I60&lt;VLOOKUP(CONCATENATE(A60,D60),$A$139:$G$196,4,FALSE),J60&lt;2*I60,J60&lt;Q60)),"Check Wattages","")</f>
        <v>#N/A</v>
      </c>
      <c r="S60" s="105" t="e">
        <f t="shared" ref="S60:S87" si="21">VLOOKUP(CONCATENATE(A60,D60),$A$139:$G$247,7,FALSE)</f>
        <v>#N/A</v>
      </c>
      <c r="U60" s="19" t="s">
        <v>195</v>
      </c>
      <c r="V60" s="19"/>
      <c r="W60" s="20"/>
      <c r="AF60" s="20"/>
    </row>
    <row r="61" spans="1:42" s="22" customFormat="1" ht="18" customHeight="1">
      <c r="A61" s="178"/>
      <c r="B61" s="178"/>
      <c r="C61" s="179"/>
      <c r="D61" s="207"/>
      <c r="E61" s="208"/>
      <c r="F61" s="208"/>
      <c r="G61" s="208"/>
      <c r="H61" s="209"/>
      <c r="I61" s="117"/>
      <c r="J61" s="117"/>
      <c r="K61" s="215"/>
      <c r="L61" s="216"/>
      <c r="M61" s="58" t="str">
        <f t="shared" si="14"/>
        <v xml:space="preserve"> </v>
      </c>
      <c r="N61" s="91" t="str">
        <f t="shared" si="15"/>
        <v xml:space="preserve"> </v>
      </c>
      <c r="O61" s="70" t="str">
        <f t="shared" si="16"/>
        <v xml:space="preserve"> </v>
      </c>
      <c r="P61" s="22" t="str">
        <f t="shared" si="18"/>
        <v>Q</v>
      </c>
      <c r="Q61" s="108" t="e">
        <f t="shared" si="19"/>
        <v>#N/A</v>
      </c>
      <c r="R61" s="105" t="e">
        <f t="shared" si="20"/>
        <v>#N/A</v>
      </c>
      <c r="S61" s="105" t="e">
        <f t="shared" si="21"/>
        <v>#N/A</v>
      </c>
      <c r="U61" s="19" t="s">
        <v>196</v>
      </c>
      <c r="V61" s="19" t="s">
        <v>197</v>
      </c>
      <c r="W61" s="19" t="s">
        <v>198</v>
      </c>
      <c r="AF61" s="20"/>
    </row>
    <row r="62" spans="1:42" s="22" customFormat="1" ht="18" customHeight="1">
      <c r="A62" s="178"/>
      <c r="B62" s="178"/>
      <c r="C62" s="179"/>
      <c r="D62" s="207"/>
      <c r="E62" s="208"/>
      <c r="F62" s="208"/>
      <c r="G62" s="208"/>
      <c r="H62" s="209"/>
      <c r="I62" s="117"/>
      <c r="J62" s="117"/>
      <c r="K62" s="215"/>
      <c r="L62" s="216"/>
      <c r="M62" s="58" t="str">
        <f t="shared" si="14"/>
        <v xml:space="preserve"> </v>
      </c>
      <c r="N62" s="91" t="str">
        <f t="shared" si="15"/>
        <v xml:space="preserve"> </v>
      </c>
      <c r="O62" s="70" t="str">
        <f t="shared" si="16"/>
        <v xml:space="preserve"> </v>
      </c>
      <c r="P62" s="22" t="str">
        <f t="shared" si="18"/>
        <v>Q</v>
      </c>
      <c r="Q62" s="108" t="e">
        <f t="shared" si="19"/>
        <v>#N/A</v>
      </c>
      <c r="R62" s="105" t="e">
        <f t="shared" si="20"/>
        <v>#N/A</v>
      </c>
      <c r="S62" s="105" t="e">
        <f t="shared" si="21"/>
        <v>#N/A</v>
      </c>
      <c r="U62" s="48" t="s">
        <v>199</v>
      </c>
      <c r="V62" s="37">
        <v>0</v>
      </c>
      <c r="W62" s="49">
        <v>50</v>
      </c>
      <c r="AF62" s="20"/>
    </row>
    <row r="63" spans="1:42" s="22" customFormat="1" ht="18" customHeight="1">
      <c r="A63" s="178"/>
      <c r="B63" s="178"/>
      <c r="C63" s="179"/>
      <c r="D63" s="207"/>
      <c r="E63" s="208"/>
      <c r="F63" s="208"/>
      <c r="G63" s="208"/>
      <c r="H63" s="209"/>
      <c r="I63" s="117"/>
      <c r="J63" s="117"/>
      <c r="K63" s="215"/>
      <c r="L63" s="216"/>
      <c r="M63" s="58" t="str">
        <f t="shared" si="14"/>
        <v xml:space="preserve"> </v>
      </c>
      <c r="N63" s="91" t="str">
        <f t="shared" si="15"/>
        <v xml:space="preserve"> </v>
      </c>
      <c r="O63" s="70" t="str">
        <f t="shared" si="16"/>
        <v xml:space="preserve"> </v>
      </c>
      <c r="P63" s="22" t="str">
        <f t="shared" si="18"/>
        <v>Q</v>
      </c>
      <c r="Q63" s="108" t="e">
        <f t="shared" si="19"/>
        <v>#N/A</v>
      </c>
      <c r="R63" s="105" t="e">
        <f t="shared" si="20"/>
        <v>#N/A</v>
      </c>
      <c r="S63" s="105" t="e">
        <f t="shared" si="21"/>
        <v>#N/A</v>
      </c>
      <c r="U63" s="48" t="s">
        <v>200</v>
      </c>
      <c r="V63" s="37">
        <v>50</v>
      </c>
      <c r="W63" s="49">
        <v>90</v>
      </c>
      <c r="AF63" s="20"/>
    </row>
    <row r="64" spans="1:42" ht="18" customHeight="1">
      <c r="A64" s="178"/>
      <c r="B64" s="178"/>
      <c r="C64" s="179"/>
      <c r="D64" s="207"/>
      <c r="E64" s="208"/>
      <c r="F64" s="208"/>
      <c r="G64" s="208"/>
      <c r="H64" s="209"/>
      <c r="I64" s="117"/>
      <c r="J64" s="117"/>
      <c r="K64" s="215"/>
      <c r="L64" s="216"/>
      <c r="M64" s="58" t="str">
        <f t="shared" si="14"/>
        <v xml:space="preserve"> </v>
      </c>
      <c r="N64" s="91" t="str">
        <f t="shared" si="15"/>
        <v xml:space="preserve"> </v>
      </c>
      <c r="O64" s="70" t="str">
        <f t="shared" si="16"/>
        <v xml:space="preserve"> </v>
      </c>
      <c r="P64" s="22" t="str">
        <f t="shared" si="18"/>
        <v>Q</v>
      </c>
      <c r="Q64" s="108" t="e">
        <f t="shared" si="19"/>
        <v>#N/A</v>
      </c>
      <c r="R64" s="105" t="e">
        <f t="shared" si="20"/>
        <v>#N/A</v>
      </c>
      <c r="S64" s="105" t="e">
        <f t="shared" si="21"/>
        <v>#N/A</v>
      </c>
      <c r="U64" s="48" t="s">
        <v>201</v>
      </c>
      <c r="V64" s="37">
        <v>90</v>
      </c>
      <c r="W64" s="49">
        <v>150</v>
      </c>
      <c r="AG64" s="22"/>
      <c r="AL64" s="22"/>
      <c r="AM64" s="22"/>
      <c r="AN64" s="22"/>
      <c r="AO64" s="22"/>
      <c r="AP64" s="22"/>
    </row>
    <row r="65" spans="1:42" ht="18" customHeight="1">
      <c r="A65" s="178"/>
      <c r="B65" s="178"/>
      <c r="C65" s="179"/>
      <c r="D65" s="207"/>
      <c r="E65" s="208"/>
      <c r="F65" s="208"/>
      <c r="G65" s="208"/>
      <c r="H65" s="209"/>
      <c r="I65" s="117"/>
      <c r="J65" s="117"/>
      <c r="K65" s="215"/>
      <c r="L65" s="216"/>
      <c r="M65" s="58" t="str">
        <f t="shared" si="14"/>
        <v xml:space="preserve"> </v>
      </c>
      <c r="N65" s="91" t="str">
        <f t="shared" si="15"/>
        <v xml:space="preserve"> </v>
      </c>
      <c r="O65" s="70" t="str">
        <f t="shared" si="16"/>
        <v xml:space="preserve"> </v>
      </c>
      <c r="P65" s="22" t="str">
        <f t="shared" si="18"/>
        <v>Q</v>
      </c>
      <c r="Q65" s="108" t="e">
        <f t="shared" si="19"/>
        <v>#N/A</v>
      </c>
      <c r="R65" s="105" t="e">
        <f t="shared" si="20"/>
        <v>#N/A</v>
      </c>
      <c r="S65" s="105" t="e">
        <f t="shared" si="21"/>
        <v>#N/A</v>
      </c>
      <c r="T65" s="22"/>
      <c r="U65" s="48" t="s">
        <v>202</v>
      </c>
      <c r="V65" s="37">
        <v>150</v>
      </c>
      <c r="W65" s="49">
        <v>5000</v>
      </c>
      <c r="X65" s="22"/>
      <c r="AC65" s="22"/>
      <c r="AE65" s="22"/>
      <c r="AG65" s="22"/>
      <c r="AL65" s="22"/>
      <c r="AM65" s="22"/>
      <c r="AN65" s="22"/>
      <c r="AO65" s="22"/>
      <c r="AP65" s="22"/>
    </row>
    <row r="66" spans="1:42" ht="18" customHeight="1">
      <c r="A66" s="178"/>
      <c r="B66" s="178"/>
      <c r="C66" s="179"/>
      <c r="D66" s="207"/>
      <c r="E66" s="208"/>
      <c r="F66" s="208"/>
      <c r="G66" s="208"/>
      <c r="H66" s="209"/>
      <c r="I66" s="117"/>
      <c r="J66" s="117"/>
      <c r="K66" s="215"/>
      <c r="L66" s="216"/>
      <c r="M66" s="58" t="str">
        <f t="shared" si="14"/>
        <v xml:space="preserve"> </v>
      </c>
      <c r="N66" s="91" t="str">
        <f t="shared" si="15"/>
        <v xml:space="preserve"> </v>
      </c>
      <c r="O66" s="70" t="str">
        <f t="shared" si="16"/>
        <v xml:space="preserve"> </v>
      </c>
      <c r="P66" s="22" t="str">
        <f t="shared" si="18"/>
        <v>Q</v>
      </c>
      <c r="Q66" s="108" t="e">
        <f t="shared" si="19"/>
        <v>#N/A</v>
      </c>
      <c r="R66" s="105" t="e">
        <f t="shared" si="20"/>
        <v>#N/A</v>
      </c>
      <c r="S66" s="105" t="e">
        <f t="shared" si="21"/>
        <v>#N/A</v>
      </c>
      <c r="T66" s="22"/>
      <c r="U66" s="45"/>
      <c r="V66" s="46"/>
      <c r="AD66" s="22"/>
      <c r="AE66" s="22"/>
      <c r="AG66" s="22"/>
      <c r="AL66" s="22"/>
      <c r="AM66" s="22"/>
      <c r="AN66" s="22"/>
      <c r="AO66" s="22"/>
      <c r="AP66" s="22"/>
    </row>
    <row r="67" spans="1:42" ht="18" customHeight="1">
      <c r="A67" s="178"/>
      <c r="B67" s="178"/>
      <c r="C67" s="179"/>
      <c r="D67" s="207"/>
      <c r="E67" s="208"/>
      <c r="F67" s="208"/>
      <c r="G67" s="208"/>
      <c r="H67" s="209"/>
      <c r="I67" s="117"/>
      <c r="J67" s="117"/>
      <c r="K67" s="215"/>
      <c r="L67" s="216"/>
      <c r="M67" s="58" t="str">
        <f t="shared" si="14"/>
        <v xml:space="preserve"> </v>
      </c>
      <c r="N67" s="91" t="str">
        <f t="shared" si="15"/>
        <v xml:space="preserve"> </v>
      </c>
      <c r="O67" s="70" t="str">
        <f t="shared" si="16"/>
        <v xml:space="preserve"> </v>
      </c>
      <c r="P67" s="22" t="str">
        <f t="shared" si="18"/>
        <v>Q</v>
      </c>
      <c r="Q67" s="108" t="e">
        <f t="shared" si="19"/>
        <v>#N/A</v>
      </c>
      <c r="R67" s="105" t="e">
        <f t="shared" si="20"/>
        <v>#N/A</v>
      </c>
      <c r="S67" s="105" t="e">
        <f t="shared" si="21"/>
        <v>#N/A</v>
      </c>
      <c r="U67" s="45"/>
      <c r="V67" s="46"/>
      <c r="X67" s="22"/>
      <c r="AC67" s="22"/>
      <c r="AH67" s="22"/>
      <c r="AI67" s="22"/>
      <c r="AJ67" s="22"/>
      <c r="AK67" s="22"/>
      <c r="AL67" s="22"/>
      <c r="AM67" s="22"/>
      <c r="AN67" s="22"/>
      <c r="AO67" s="22"/>
      <c r="AP67" s="22"/>
    </row>
    <row r="68" spans="1:42" ht="18" customHeight="1">
      <c r="A68" s="178"/>
      <c r="B68" s="178"/>
      <c r="C68" s="179"/>
      <c r="D68" s="207"/>
      <c r="E68" s="208"/>
      <c r="F68" s="208"/>
      <c r="G68" s="208"/>
      <c r="H68" s="209"/>
      <c r="I68" s="117"/>
      <c r="J68" s="117"/>
      <c r="K68" s="215"/>
      <c r="L68" s="216"/>
      <c r="M68" s="58" t="str">
        <f t="shared" si="14"/>
        <v xml:space="preserve"> </v>
      </c>
      <c r="N68" s="91" t="str">
        <f t="shared" si="15"/>
        <v xml:space="preserve"> </v>
      </c>
      <c r="O68" s="70" t="str">
        <f t="shared" si="16"/>
        <v xml:space="preserve"> </v>
      </c>
      <c r="P68" s="22" t="str">
        <f t="shared" si="18"/>
        <v>Q</v>
      </c>
      <c r="Q68" s="108" t="e">
        <f t="shared" si="19"/>
        <v>#N/A</v>
      </c>
      <c r="R68" s="105" t="e">
        <f t="shared" si="20"/>
        <v>#N/A</v>
      </c>
      <c r="S68" s="105" t="e">
        <f t="shared" si="21"/>
        <v>#N/A</v>
      </c>
      <c r="U68" s="53" t="s">
        <v>203</v>
      </c>
      <c r="V68" s="24"/>
      <c r="AE68" s="32"/>
      <c r="AF68" s="22"/>
      <c r="AG68" s="22"/>
      <c r="AH68" s="22"/>
      <c r="AI68" s="22"/>
      <c r="AJ68" s="22"/>
      <c r="AK68" s="22"/>
      <c r="AL68" s="22"/>
      <c r="AM68" s="22"/>
      <c r="AN68" s="22"/>
      <c r="AO68" s="22"/>
      <c r="AP68" s="22"/>
    </row>
    <row r="69" spans="1:42" ht="18" customHeight="1">
      <c r="A69" s="178"/>
      <c r="B69" s="178"/>
      <c r="C69" s="179"/>
      <c r="D69" s="207"/>
      <c r="E69" s="208"/>
      <c r="F69" s="208"/>
      <c r="G69" s="208"/>
      <c r="H69" s="209"/>
      <c r="I69" s="117"/>
      <c r="J69" s="117"/>
      <c r="K69" s="215"/>
      <c r="L69" s="216"/>
      <c r="M69" s="58" t="str">
        <f t="shared" ref="M69:M87" si="22">IF(OR(ISBLANK(A69),ISBLANK(D69),ISBLANK(K69))," ",IF(ISERROR(_xlfn.XLOOKUP(CONCATENATE(A69,D69),$A$131:$A$247,$B$131:$B$247,FALSE))," ",_xlfn.XLOOKUP(CONCATENATE(A69,D69),$A$131:$A$247,$B$131:$B$247,FALSE)))</f>
        <v xml:space="preserve"> </v>
      </c>
      <c r="N69" s="91" t="str">
        <f t="shared" ref="N69:N87" si="23">IF(ISBLANK(A69)," ",_xlfn.XLOOKUP(CONCATENATE(A69,D69),$A$131:$A$247,$C$131:$C$247,FALSE))</f>
        <v xml:space="preserve"> </v>
      </c>
      <c r="O69" s="70" t="str">
        <f t="shared" ref="O69:O87" si="24">IF(AND(ISBLANK(A69),ISBLANK(D69),ISBLANK(K69))," ",IF(AND(ISBLANK(A69),OR(ISBLANK(D69),ISBLANK(K69))),"Select Measure",IF(OR(ISBLANK(D69),ISBLANK(K69)),"Incomplete",IF(ISERROR(VLOOKUP(CONCATENATE(A69,D69),$A$132:$C$247,2,FALSE)),"Selection Error",IF(R69="Check Wattages",R69,K69*M69)))))</f>
        <v xml:space="preserve"> </v>
      </c>
      <c r="P69" s="22" t="str">
        <f t="shared" si="18"/>
        <v>Q</v>
      </c>
      <c r="Q69" s="108" t="e">
        <f t="shared" si="19"/>
        <v>#N/A</v>
      </c>
      <c r="R69" s="105" t="e">
        <f t="shared" si="20"/>
        <v>#N/A</v>
      </c>
      <c r="S69" s="105" t="e">
        <f t="shared" si="21"/>
        <v>#N/A</v>
      </c>
      <c r="U69" s="19" t="s">
        <v>204</v>
      </c>
      <c r="V69" s="55" t="s">
        <v>205</v>
      </c>
      <c r="W69" s="54"/>
    </row>
    <row r="70" spans="1:42" ht="18" customHeight="1">
      <c r="A70" s="178"/>
      <c r="B70" s="178"/>
      <c r="C70" s="179"/>
      <c r="D70" s="207"/>
      <c r="E70" s="208"/>
      <c r="F70" s="208"/>
      <c r="G70" s="208"/>
      <c r="H70" s="209"/>
      <c r="I70" s="117"/>
      <c r="J70" s="117"/>
      <c r="K70" s="215"/>
      <c r="L70" s="216"/>
      <c r="M70" s="58" t="str">
        <f t="shared" si="22"/>
        <v xml:space="preserve"> </v>
      </c>
      <c r="N70" s="91" t="str">
        <f t="shared" si="23"/>
        <v xml:space="preserve"> </v>
      </c>
      <c r="O70" s="70" t="str">
        <f t="shared" si="24"/>
        <v xml:space="preserve"> </v>
      </c>
      <c r="P70" s="22" t="str">
        <f t="shared" si="18"/>
        <v>Q</v>
      </c>
      <c r="Q70" s="108" t="e">
        <f t="shared" si="19"/>
        <v>#N/A</v>
      </c>
      <c r="R70" s="105" t="e">
        <f t="shared" si="20"/>
        <v>#N/A</v>
      </c>
      <c r="S70" s="105" t="e">
        <f t="shared" si="21"/>
        <v>#N/A</v>
      </c>
    </row>
    <row r="71" spans="1:42" ht="18" customHeight="1">
      <c r="A71" s="178"/>
      <c r="B71" s="178"/>
      <c r="C71" s="179"/>
      <c r="D71" s="207"/>
      <c r="E71" s="208"/>
      <c r="F71" s="208"/>
      <c r="G71" s="208"/>
      <c r="H71" s="209"/>
      <c r="I71" s="117"/>
      <c r="J71" s="117"/>
      <c r="K71" s="215"/>
      <c r="L71" s="216"/>
      <c r="M71" s="58" t="str">
        <f t="shared" si="22"/>
        <v xml:space="preserve"> </v>
      </c>
      <c r="N71" s="91" t="str">
        <f t="shared" si="23"/>
        <v xml:space="preserve"> </v>
      </c>
      <c r="O71" s="70" t="str">
        <f t="shared" si="24"/>
        <v xml:space="preserve"> </v>
      </c>
      <c r="P71" s="22" t="str">
        <f t="shared" si="18"/>
        <v>Q</v>
      </c>
      <c r="Q71" s="108" t="e">
        <f t="shared" si="19"/>
        <v>#N/A</v>
      </c>
      <c r="R71" s="105" t="e">
        <f t="shared" si="20"/>
        <v>#N/A</v>
      </c>
      <c r="S71" s="105" t="e">
        <f t="shared" si="21"/>
        <v>#N/A</v>
      </c>
    </row>
    <row r="72" spans="1:42" ht="18" customHeight="1">
      <c r="A72" s="178"/>
      <c r="B72" s="178"/>
      <c r="C72" s="179"/>
      <c r="D72" s="207"/>
      <c r="E72" s="208"/>
      <c r="F72" s="208"/>
      <c r="G72" s="208"/>
      <c r="H72" s="209"/>
      <c r="I72" s="117"/>
      <c r="J72" s="117"/>
      <c r="K72" s="215"/>
      <c r="L72" s="216"/>
      <c r="M72" s="58" t="str">
        <f t="shared" si="22"/>
        <v xml:space="preserve"> </v>
      </c>
      <c r="N72" s="91" t="str">
        <f t="shared" si="23"/>
        <v xml:space="preserve"> </v>
      </c>
      <c r="O72" s="70" t="str">
        <f t="shared" si="24"/>
        <v xml:space="preserve"> </v>
      </c>
      <c r="P72" s="22" t="str">
        <f t="shared" si="18"/>
        <v>Q</v>
      </c>
      <c r="Q72" s="108" t="e">
        <f t="shared" si="19"/>
        <v>#N/A</v>
      </c>
      <c r="R72" s="105" t="e">
        <f t="shared" si="20"/>
        <v>#N/A</v>
      </c>
      <c r="S72" s="105" t="e">
        <f t="shared" si="21"/>
        <v>#N/A</v>
      </c>
      <c r="V72" s="24"/>
    </row>
    <row r="73" spans="1:42" ht="18" customHeight="1">
      <c r="A73" s="178"/>
      <c r="B73" s="178"/>
      <c r="C73" s="179"/>
      <c r="D73" s="207"/>
      <c r="E73" s="208"/>
      <c r="F73" s="208"/>
      <c r="G73" s="208"/>
      <c r="H73" s="209"/>
      <c r="I73" s="117"/>
      <c r="J73" s="117"/>
      <c r="K73" s="215"/>
      <c r="L73" s="216"/>
      <c r="M73" s="58" t="str">
        <f t="shared" si="22"/>
        <v xml:space="preserve"> </v>
      </c>
      <c r="N73" s="91" t="str">
        <f t="shared" si="23"/>
        <v xml:space="preserve"> </v>
      </c>
      <c r="O73" s="70" t="str">
        <f t="shared" si="24"/>
        <v xml:space="preserve"> </v>
      </c>
      <c r="P73" s="22" t="str">
        <f t="shared" si="18"/>
        <v>Q</v>
      </c>
      <c r="Q73" s="108" t="e">
        <f t="shared" si="19"/>
        <v>#N/A</v>
      </c>
      <c r="R73" s="105" t="e">
        <f t="shared" si="20"/>
        <v>#N/A</v>
      </c>
      <c r="S73" s="105" t="e">
        <f t="shared" si="21"/>
        <v>#N/A</v>
      </c>
      <c r="AD73" s="22"/>
    </row>
    <row r="74" spans="1:42" ht="18" customHeight="1">
      <c r="A74" s="178"/>
      <c r="B74" s="178"/>
      <c r="C74" s="179"/>
      <c r="D74" s="207"/>
      <c r="E74" s="208"/>
      <c r="F74" s="208"/>
      <c r="G74" s="208"/>
      <c r="H74" s="209"/>
      <c r="I74" s="117"/>
      <c r="J74" s="117"/>
      <c r="K74" s="215"/>
      <c r="L74" s="216"/>
      <c r="M74" s="58" t="str">
        <f t="shared" si="22"/>
        <v xml:space="preserve"> </v>
      </c>
      <c r="N74" s="91" t="str">
        <f t="shared" si="23"/>
        <v xml:space="preserve"> </v>
      </c>
      <c r="O74" s="70" t="str">
        <f t="shared" si="24"/>
        <v xml:space="preserve"> </v>
      </c>
      <c r="P74" s="22" t="str">
        <f t="shared" si="18"/>
        <v>Q</v>
      </c>
      <c r="Q74" s="108" t="e">
        <f t="shared" si="19"/>
        <v>#N/A</v>
      </c>
      <c r="R74" s="105" t="e">
        <f t="shared" si="20"/>
        <v>#N/A</v>
      </c>
      <c r="S74" s="105" t="e">
        <f t="shared" si="21"/>
        <v>#N/A</v>
      </c>
      <c r="AB74" s="22"/>
      <c r="AC74" s="22"/>
      <c r="AD74" s="33"/>
    </row>
    <row r="75" spans="1:42" ht="18" customHeight="1">
      <c r="A75" s="178"/>
      <c r="B75" s="178"/>
      <c r="C75" s="179"/>
      <c r="D75" s="207"/>
      <c r="E75" s="208"/>
      <c r="F75" s="208"/>
      <c r="G75" s="208"/>
      <c r="H75" s="209"/>
      <c r="I75" s="117"/>
      <c r="J75" s="117"/>
      <c r="K75" s="215"/>
      <c r="L75" s="216"/>
      <c r="M75" s="58" t="str">
        <f t="shared" si="22"/>
        <v xml:space="preserve"> </v>
      </c>
      <c r="N75" s="91" t="str">
        <f t="shared" si="23"/>
        <v xml:space="preserve"> </v>
      </c>
      <c r="O75" s="70" t="str">
        <f t="shared" si="24"/>
        <v xml:space="preserve"> </v>
      </c>
      <c r="P75" s="22" t="str">
        <f t="shared" si="18"/>
        <v>Q</v>
      </c>
      <c r="Q75" s="108" t="e">
        <f t="shared" si="19"/>
        <v>#N/A</v>
      </c>
      <c r="R75" s="105" t="e">
        <f t="shared" si="20"/>
        <v>#N/A</v>
      </c>
      <c r="S75" s="105" t="e">
        <f t="shared" si="21"/>
        <v>#N/A</v>
      </c>
      <c r="AB75" s="33"/>
      <c r="AC75" s="33"/>
      <c r="AD75" s="33"/>
      <c r="AE75" s="22"/>
      <c r="AF75" s="22"/>
      <c r="AG75" s="22"/>
      <c r="AH75" s="22"/>
      <c r="AI75" s="22"/>
      <c r="AJ75" s="22"/>
      <c r="AK75" s="22"/>
      <c r="AL75" s="22"/>
      <c r="AM75" s="22"/>
      <c r="AN75" s="22"/>
      <c r="AO75" s="22"/>
      <c r="AP75" s="22"/>
    </row>
    <row r="76" spans="1:42" ht="18" customHeight="1">
      <c r="A76" s="178"/>
      <c r="B76" s="178"/>
      <c r="C76" s="179"/>
      <c r="D76" s="207"/>
      <c r="E76" s="208"/>
      <c r="F76" s="208"/>
      <c r="G76" s="208"/>
      <c r="H76" s="209"/>
      <c r="I76" s="117"/>
      <c r="J76" s="117"/>
      <c r="K76" s="215"/>
      <c r="L76" s="216"/>
      <c r="M76" s="58" t="str">
        <f t="shared" si="22"/>
        <v xml:space="preserve"> </v>
      </c>
      <c r="N76" s="91" t="str">
        <f t="shared" si="23"/>
        <v xml:space="preserve"> </v>
      </c>
      <c r="O76" s="70" t="str">
        <f t="shared" si="24"/>
        <v xml:space="preserve"> </v>
      </c>
      <c r="P76" s="22" t="str">
        <f t="shared" si="18"/>
        <v>Q</v>
      </c>
      <c r="Q76" s="108" t="e">
        <f t="shared" si="19"/>
        <v>#N/A</v>
      </c>
      <c r="R76" s="105" t="e">
        <f t="shared" si="20"/>
        <v>#N/A</v>
      </c>
      <c r="S76" s="105" t="e">
        <f t="shared" si="21"/>
        <v>#N/A</v>
      </c>
      <c r="U76" s="39" t="s">
        <v>206</v>
      </c>
      <c r="V76" s="33"/>
      <c r="AB76" s="33"/>
      <c r="AC76" s="33"/>
      <c r="AD76" s="33"/>
      <c r="AE76" s="33"/>
      <c r="AF76" s="33"/>
      <c r="AG76" s="33"/>
      <c r="AH76" s="33"/>
      <c r="AI76" s="33"/>
      <c r="AJ76" s="33"/>
      <c r="AK76" s="33"/>
      <c r="AL76" s="33"/>
      <c r="AM76" s="33"/>
      <c r="AN76" s="33"/>
      <c r="AO76" s="33"/>
      <c r="AP76" s="33"/>
    </row>
    <row r="77" spans="1:42" ht="18" customHeight="1">
      <c r="A77" s="178"/>
      <c r="B77" s="178"/>
      <c r="C77" s="179"/>
      <c r="D77" s="207"/>
      <c r="E77" s="208"/>
      <c r="F77" s="208"/>
      <c r="G77" s="208"/>
      <c r="H77" s="209"/>
      <c r="I77" s="117"/>
      <c r="J77" s="117"/>
      <c r="K77" s="215"/>
      <c r="L77" s="216"/>
      <c r="M77" s="58" t="str">
        <f t="shared" si="22"/>
        <v xml:space="preserve"> </v>
      </c>
      <c r="N77" s="91" t="str">
        <f t="shared" si="23"/>
        <v xml:space="preserve"> </v>
      </c>
      <c r="O77" s="70" t="str">
        <f t="shared" si="24"/>
        <v xml:space="preserve"> </v>
      </c>
      <c r="P77" s="22" t="str">
        <f t="shared" si="18"/>
        <v>Q</v>
      </c>
      <c r="Q77" s="108" t="e">
        <f t="shared" si="19"/>
        <v>#N/A</v>
      </c>
      <c r="R77" s="105" t="e">
        <f t="shared" si="20"/>
        <v>#N/A</v>
      </c>
      <c r="S77" s="105" t="e">
        <f t="shared" si="21"/>
        <v>#N/A</v>
      </c>
      <c r="V77" s="24" t="s">
        <v>207</v>
      </c>
      <c r="AB77" s="33"/>
      <c r="AC77" s="33"/>
      <c r="AD77" s="33"/>
      <c r="AE77" s="33"/>
      <c r="AF77" s="33"/>
      <c r="AG77" s="33"/>
      <c r="AH77" s="33"/>
      <c r="AI77" s="33"/>
      <c r="AJ77" s="33"/>
      <c r="AK77" s="33"/>
      <c r="AL77" s="33"/>
      <c r="AM77" s="33"/>
      <c r="AN77" s="33"/>
      <c r="AO77" s="33"/>
      <c r="AP77" s="33"/>
    </row>
    <row r="78" spans="1:42" ht="18" customHeight="1">
      <c r="A78" s="178"/>
      <c r="B78" s="178"/>
      <c r="C78" s="179"/>
      <c r="D78" s="207"/>
      <c r="E78" s="208"/>
      <c r="F78" s="208"/>
      <c r="G78" s="208"/>
      <c r="H78" s="209"/>
      <c r="I78" s="117"/>
      <c r="J78" s="117"/>
      <c r="K78" s="215"/>
      <c r="L78" s="216"/>
      <c r="M78" s="58" t="str">
        <f t="shared" si="22"/>
        <v xml:space="preserve"> </v>
      </c>
      <c r="N78" s="91" t="str">
        <f t="shared" si="23"/>
        <v xml:space="preserve"> </v>
      </c>
      <c r="O78" s="70" t="str">
        <f t="shared" si="24"/>
        <v xml:space="preserve"> </v>
      </c>
      <c r="P78" s="22" t="str">
        <f t="shared" si="18"/>
        <v>Q</v>
      </c>
      <c r="Q78" s="108" t="e">
        <f t="shared" si="19"/>
        <v>#N/A</v>
      </c>
      <c r="R78" s="105" t="e">
        <f t="shared" si="20"/>
        <v>#N/A</v>
      </c>
      <c r="S78" s="105" t="e">
        <f t="shared" si="21"/>
        <v>#N/A</v>
      </c>
      <c r="U78" s="19" t="s">
        <v>208</v>
      </c>
      <c r="V78" s="24" t="s">
        <v>209</v>
      </c>
      <c r="AB78" s="33"/>
      <c r="AC78" s="33"/>
      <c r="AD78" s="33"/>
      <c r="AE78" s="33"/>
      <c r="AF78" s="33"/>
      <c r="AG78" s="33"/>
      <c r="AH78" s="33"/>
      <c r="AI78" s="33"/>
      <c r="AJ78" s="33"/>
      <c r="AK78" s="33"/>
      <c r="AL78" s="33"/>
      <c r="AM78" s="33"/>
      <c r="AN78" s="33"/>
      <c r="AO78" s="33"/>
      <c r="AP78" s="33"/>
    </row>
    <row r="79" spans="1:42" ht="18" customHeight="1">
      <c r="A79" s="178"/>
      <c r="B79" s="178"/>
      <c r="C79" s="179"/>
      <c r="D79" s="207"/>
      <c r="E79" s="208"/>
      <c r="F79" s="208"/>
      <c r="G79" s="208"/>
      <c r="H79" s="209"/>
      <c r="I79" s="117"/>
      <c r="J79" s="117"/>
      <c r="K79" s="215"/>
      <c r="L79" s="216"/>
      <c r="M79" s="58" t="str">
        <f t="shared" si="22"/>
        <v xml:space="preserve"> </v>
      </c>
      <c r="N79" s="91" t="str">
        <f t="shared" si="23"/>
        <v xml:space="preserve"> </v>
      </c>
      <c r="O79" s="70" t="str">
        <f t="shared" si="24"/>
        <v xml:space="preserve"> </v>
      </c>
      <c r="P79" s="22" t="str">
        <f t="shared" si="18"/>
        <v>Q</v>
      </c>
      <c r="Q79" s="108" t="e">
        <f t="shared" si="19"/>
        <v>#N/A</v>
      </c>
      <c r="R79" s="105" t="e">
        <f t="shared" si="20"/>
        <v>#N/A</v>
      </c>
      <c r="S79" s="105" t="e">
        <f t="shared" si="21"/>
        <v>#N/A</v>
      </c>
      <c r="U79" s="19" t="s">
        <v>210</v>
      </c>
      <c r="V79" s="24" t="s">
        <v>211</v>
      </c>
      <c r="X79" s="33"/>
      <c r="Y79" s="33"/>
      <c r="Z79" s="33"/>
      <c r="AA79" s="33"/>
      <c r="AB79" s="33"/>
      <c r="AC79" s="33"/>
      <c r="AD79" s="33"/>
      <c r="AE79" s="33"/>
      <c r="AF79" s="33"/>
      <c r="AG79" s="33"/>
      <c r="AH79" s="33"/>
      <c r="AI79" s="33"/>
      <c r="AJ79" s="33"/>
      <c r="AK79" s="33"/>
      <c r="AL79" s="33"/>
      <c r="AM79" s="33"/>
      <c r="AN79" s="33"/>
      <c r="AO79" s="33"/>
      <c r="AP79" s="33"/>
    </row>
    <row r="80" spans="1:42" ht="18" customHeight="1">
      <c r="A80" s="178"/>
      <c r="B80" s="178"/>
      <c r="C80" s="179"/>
      <c r="D80" s="207"/>
      <c r="E80" s="208"/>
      <c r="F80" s="208"/>
      <c r="G80" s="208"/>
      <c r="H80" s="209"/>
      <c r="I80" s="117"/>
      <c r="J80" s="117"/>
      <c r="K80" s="215"/>
      <c r="L80" s="216"/>
      <c r="M80" s="58" t="str">
        <f t="shared" si="22"/>
        <v xml:space="preserve"> </v>
      </c>
      <c r="N80" s="91" t="str">
        <f t="shared" si="23"/>
        <v xml:space="preserve"> </v>
      </c>
      <c r="O80" s="70" t="str">
        <f t="shared" si="24"/>
        <v xml:space="preserve"> </v>
      </c>
      <c r="P80" s="22" t="str">
        <f t="shared" si="18"/>
        <v>Q</v>
      </c>
      <c r="Q80" s="108" t="e">
        <f t="shared" si="19"/>
        <v>#N/A</v>
      </c>
      <c r="R80" s="105" t="e">
        <f t="shared" si="20"/>
        <v>#N/A</v>
      </c>
      <c r="S80" s="105" t="e">
        <f t="shared" si="21"/>
        <v>#N/A</v>
      </c>
      <c r="U80" s="19" t="s">
        <v>212</v>
      </c>
      <c r="V80" s="24" t="s">
        <v>213</v>
      </c>
      <c r="X80" s="33"/>
      <c r="Y80" s="33"/>
      <c r="Z80" s="33"/>
      <c r="AA80" s="33"/>
      <c r="AB80" s="33"/>
      <c r="AC80" s="33"/>
      <c r="AD80" s="33"/>
      <c r="AE80" s="33"/>
      <c r="AF80" s="33"/>
      <c r="AG80" s="33"/>
      <c r="AH80" s="33"/>
      <c r="AI80" s="33"/>
      <c r="AJ80" s="33"/>
      <c r="AK80" s="33"/>
      <c r="AL80" s="33"/>
      <c r="AM80" s="33"/>
      <c r="AN80" s="33"/>
      <c r="AO80" s="33"/>
      <c r="AP80" s="33"/>
    </row>
    <row r="81" spans="1:42" ht="18" customHeight="1">
      <c r="A81" s="178"/>
      <c r="B81" s="178"/>
      <c r="C81" s="179"/>
      <c r="D81" s="207"/>
      <c r="E81" s="208"/>
      <c r="F81" s="208"/>
      <c r="G81" s="208"/>
      <c r="H81" s="209"/>
      <c r="I81" s="117"/>
      <c r="J81" s="117"/>
      <c r="K81" s="215"/>
      <c r="L81" s="216"/>
      <c r="M81" s="58" t="str">
        <f t="shared" si="22"/>
        <v xml:space="preserve"> </v>
      </c>
      <c r="N81" s="91" t="str">
        <f t="shared" si="23"/>
        <v xml:space="preserve"> </v>
      </c>
      <c r="O81" s="70" t="str">
        <f t="shared" si="24"/>
        <v xml:space="preserve"> </v>
      </c>
      <c r="P81" s="22" t="str">
        <f t="shared" si="18"/>
        <v>Q</v>
      </c>
      <c r="Q81" s="108" t="e">
        <f t="shared" si="19"/>
        <v>#N/A</v>
      </c>
      <c r="R81" s="105" t="e">
        <f t="shared" si="20"/>
        <v>#N/A</v>
      </c>
      <c r="S81" s="105" t="e">
        <f t="shared" si="21"/>
        <v>#N/A</v>
      </c>
      <c r="X81" s="33"/>
      <c r="Y81" s="33"/>
      <c r="Z81" s="33"/>
      <c r="AA81" s="33"/>
      <c r="AB81" s="33"/>
      <c r="AC81" s="33"/>
      <c r="AD81" s="33"/>
      <c r="AE81" s="33"/>
      <c r="AF81" s="33"/>
      <c r="AG81" s="33"/>
      <c r="AH81" s="33"/>
      <c r="AI81" s="33"/>
      <c r="AJ81" s="33"/>
      <c r="AK81" s="33"/>
      <c r="AL81" s="33"/>
      <c r="AM81" s="33"/>
      <c r="AN81" s="33"/>
      <c r="AO81" s="33"/>
      <c r="AP81" s="33"/>
    </row>
    <row r="82" spans="1:42" ht="18" customHeight="1">
      <c r="A82" s="178"/>
      <c r="B82" s="178"/>
      <c r="C82" s="179"/>
      <c r="D82" s="207"/>
      <c r="E82" s="208"/>
      <c r="F82" s="208"/>
      <c r="G82" s="208"/>
      <c r="H82" s="209"/>
      <c r="I82" s="117"/>
      <c r="J82" s="117"/>
      <c r="K82" s="215"/>
      <c r="L82" s="216"/>
      <c r="M82" s="58" t="str">
        <f t="shared" si="22"/>
        <v xml:space="preserve"> </v>
      </c>
      <c r="N82" s="91" t="str">
        <f t="shared" si="23"/>
        <v xml:space="preserve"> </v>
      </c>
      <c r="O82" s="70" t="str">
        <f t="shared" si="24"/>
        <v xml:space="preserve"> </v>
      </c>
      <c r="P82" s="22" t="str">
        <f t="shared" si="18"/>
        <v>Q</v>
      </c>
      <c r="Q82" s="108" t="e">
        <f t="shared" si="19"/>
        <v>#N/A</v>
      </c>
      <c r="R82" s="105" t="e">
        <f t="shared" si="20"/>
        <v>#N/A</v>
      </c>
      <c r="S82" s="105" t="e">
        <f t="shared" si="21"/>
        <v>#N/A</v>
      </c>
      <c r="X82" s="33"/>
      <c r="Y82" s="33"/>
      <c r="Z82" s="33"/>
      <c r="AA82" s="33"/>
      <c r="AB82" s="33"/>
      <c r="AC82" s="33"/>
      <c r="AD82" s="33"/>
      <c r="AE82" s="33"/>
      <c r="AF82" s="33"/>
      <c r="AG82" s="33"/>
      <c r="AH82" s="33"/>
      <c r="AI82" s="33"/>
      <c r="AJ82" s="33"/>
      <c r="AK82" s="33"/>
      <c r="AL82" s="33"/>
      <c r="AM82" s="33"/>
      <c r="AN82" s="33"/>
      <c r="AO82" s="33"/>
      <c r="AP82" s="33"/>
    </row>
    <row r="83" spans="1:42" ht="18" customHeight="1">
      <c r="A83" s="178"/>
      <c r="B83" s="178"/>
      <c r="C83" s="179"/>
      <c r="D83" s="207"/>
      <c r="E83" s="208"/>
      <c r="F83" s="208"/>
      <c r="G83" s="208"/>
      <c r="H83" s="209"/>
      <c r="I83" s="117"/>
      <c r="J83" s="117"/>
      <c r="K83" s="215"/>
      <c r="L83" s="216"/>
      <c r="M83" s="58" t="str">
        <f t="shared" si="22"/>
        <v xml:space="preserve"> </v>
      </c>
      <c r="N83" s="91" t="str">
        <f t="shared" si="23"/>
        <v xml:space="preserve"> </v>
      </c>
      <c r="O83" s="70" t="str">
        <f t="shared" si="24"/>
        <v xml:space="preserve"> </v>
      </c>
      <c r="P83" s="22" t="str">
        <f t="shared" si="18"/>
        <v>Q</v>
      </c>
      <c r="Q83" s="108" t="e">
        <f t="shared" si="19"/>
        <v>#N/A</v>
      </c>
      <c r="R83" s="105" t="e">
        <f t="shared" si="20"/>
        <v>#N/A</v>
      </c>
      <c r="S83" s="105" t="e">
        <f t="shared" si="21"/>
        <v>#N/A</v>
      </c>
      <c r="X83" s="33"/>
      <c r="Y83" s="33"/>
      <c r="Z83" s="33"/>
      <c r="AA83" s="33"/>
      <c r="AB83" s="33"/>
      <c r="AC83" s="33"/>
      <c r="AD83" s="33"/>
      <c r="AE83" s="33"/>
      <c r="AF83" s="33"/>
      <c r="AG83" s="33"/>
      <c r="AH83" s="33"/>
      <c r="AI83" s="33"/>
      <c r="AJ83" s="33"/>
      <c r="AK83" s="33"/>
      <c r="AL83" s="33"/>
      <c r="AM83" s="33"/>
      <c r="AN83" s="33"/>
      <c r="AO83" s="33"/>
      <c r="AP83" s="33"/>
    </row>
    <row r="84" spans="1:42" ht="18" customHeight="1">
      <c r="A84" s="178"/>
      <c r="B84" s="178"/>
      <c r="C84" s="179"/>
      <c r="D84" s="207"/>
      <c r="E84" s="208"/>
      <c r="F84" s="208"/>
      <c r="G84" s="208"/>
      <c r="H84" s="209"/>
      <c r="I84" s="117"/>
      <c r="J84" s="117"/>
      <c r="K84" s="215"/>
      <c r="L84" s="216"/>
      <c r="M84" s="58" t="str">
        <f t="shared" si="22"/>
        <v xml:space="preserve"> </v>
      </c>
      <c r="N84" s="91" t="str">
        <f t="shared" si="23"/>
        <v xml:space="preserve"> </v>
      </c>
      <c r="O84" s="70" t="str">
        <f t="shared" si="24"/>
        <v xml:space="preserve"> </v>
      </c>
      <c r="P84" s="22" t="str">
        <f t="shared" si="18"/>
        <v>Q</v>
      </c>
      <c r="Q84" s="108" t="e">
        <f t="shared" si="19"/>
        <v>#N/A</v>
      </c>
      <c r="R84" s="105" t="e">
        <f t="shared" si="20"/>
        <v>#N/A</v>
      </c>
      <c r="S84" s="105" t="e">
        <f t="shared" si="21"/>
        <v>#N/A</v>
      </c>
      <c r="X84" s="33"/>
      <c r="Y84" s="33"/>
      <c r="Z84" s="33"/>
      <c r="AA84" s="33"/>
      <c r="AB84" s="33"/>
      <c r="AC84" s="33"/>
      <c r="AD84" s="33"/>
      <c r="AE84" s="33"/>
      <c r="AF84" s="33"/>
      <c r="AG84" s="33"/>
      <c r="AH84" s="33"/>
      <c r="AI84" s="33"/>
      <c r="AJ84" s="33"/>
      <c r="AK84" s="33"/>
      <c r="AL84" s="33"/>
      <c r="AM84" s="33"/>
      <c r="AN84" s="33"/>
      <c r="AO84" s="33"/>
      <c r="AP84" s="33"/>
    </row>
    <row r="85" spans="1:42" ht="18" customHeight="1">
      <c r="A85" s="178"/>
      <c r="B85" s="178"/>
      <c r="C85" s="179"/>
      <c r="D85" s="207"/>
      <c r="E85" s="208"/>
      <c r="F85" s="208"/>
      <c r="G85" s="208"/>
      <c r="H85" s="209"/>
      <c r="I85" s="117"/>
      <c r="J85" s="117"/>
      <c r="K85" s="215"/>
      <c r="L85" s="216"/>
      <c r="M85" s="58" t="str">
        <f t="shared" si="22"/>
        <v xml:space="preserve"> </v>
      </c>
      <c r="N85" s="91" t="str">
        <f t="shared" si="23"/>
        <v xml:space="preserve"> </v>
      </c>
      <c r="O85" s="70" t="str">
        <f t="shared" si="24"/>
        <v xml:space="preserve"> </v>
      </c>
      <c r="P85" s="22" t="str">
        <f t="shared" si="18"/>
        <v>Q</v>
      </c>
      <c r="Q85" s="108" t="e">
        <f t="shared" si="19"/>
        <v>#N/A</v>
      </c>
      <c r="R85" s="105" t="e">
        <f t="shared" si="20"/>
        <v>#N/A</v>
      </c>
      <c r="S85" s="105" t="e">
        <f t="shared" si="21"/>
        <v>#N/A</v>
      </c>
      <c r="W85" s="33"/>
      <c r="X85" s="33"/>
      <c r="Y85" s="33"/>
      <c r="Z85" s="33"/>
      <c r="AA85" s="33"/>
      <c r="AB85" s="33"/>
      <c r="AC85" s="33"/>
      <c r="AD85" s="33"/>
      <c r="AE85" s="33"/>
      <c r="AF85" s="33"/>
      <c r="AG85" s="33"/>
      <c r="AH85" s="33"/>
      <c r="AI85" s="33"/>
      <c r="AJ85" s="33"/>
      <c r="AK85" s="33"/>
      <c r="AL85" s="33"/>
      <c r="AM85" s="33"/>
      <c r="AN85" s="33"/>
      <c r="AO85" s="33"/>
      <c r="AP85" s="33"/>
    </row>
    <row r="86" spans="1:42" ht="18" customHeight="1">
      <c r="A86" s="178"/>
      <c r="B86" s="178"/>
      <c r="C86" s="179"/>
      <c r="D86" s="207"/>
      <c r="E86" s="208"/>
      <c r="F86" s="208"/>
      <c r="G86" s="208"/>
      <c r="H86" s="209"/>
      <c r="I86" s="117"/>
      <c r="J86" s="117"/>
      <c r="K86" s="215"/>
      <c r="L86" s="216"/>
      <c r="M86" s="58" t="str">
        <f t="shared" si="22"/>
        <v xml:space="preserve"> </v>
      </c>
      <c r="N86" s="91" t="str">
        <f t="shared" si="23"/>
        <v xml:space="preserve"> </v>
      </c>
      <c r="O86" s="70" t="str">
        <f t="shared" si="24"/>
        <v xml:space="preserve"> </v>
      </c>
      <c r="P86" s="22" t="str">
        <f t="shared" si="18"/>
        <v>Q</v>
      </c>
      <c r="Q86" s="108" t="e">
        <f t="shared" si="19"/>
        <v>#N/A</v>
      </c>
      <c r="R86" s="105" t="e">
        <f t="shared" si="20"/>
        <v>#N/A</v>
      </c>
      <c r="S86" s="105" t="e">
        <f t="shared" si="21"/>
        <v>#N/A</v>
      </c>
      <c r="W86" s="33"/>
      <c r="X86" s="33"/>
      <c r="Y86" s="33"/>
      <c r="Z86" s="33"/>
      <c r="AA86" s="33"/>
      <c r="AB86" s="33"/>
      <c r="AC86" s="33"/>
      <c r="AD86" s="33"/>
      <c r="AE86" s="33"/>
      <c r="AF86" s="33"/>
      <c r="AG86" s="33"/>
      <c r="AH86" s="33"/>
      <c r="AI86" s="33"/>
      <c r="AJ86" s="33"/>
      <c r="AK86" s="33"/>
      <c r="AL86" s="33"/>
      <c r="AM86" s="33"/>
      <c r="AN86" s="33"/>
      <c r="AO86" s="33"/>
      <c r="AP86" s="33"/>
    </row>
    <row r="87" spans="1:42" ht="18" customHeight="1">
      <c r="A87" s="178"/>
      <c r="B87" s="178"/>
      <c r="C87" s="179"/>
      <c r="D87" s="207"/>
      <c r="E87" s="208"/>
      <c r="F87" s="208"/>
      <c r="G87" s="208"/>
      <c r="H87" s="209"/>
      <c r="I87" s="117"/>
      <c r="J87" s="117"/>
      <c r="K87" s="215"/>
      <c r="L87" s="216"/>
      <c r="M87" s="58" t="str">
        <f t="shared" si="22"/>
        <v xml:space="preserve"> </v>
      </c>
      <c r="N87" s="91" t="str">
        <f t="shared" si="23"/>
        <v xml:space="preserve"> </v>
      </c>
      <c r="O87" s="70" t="str">
        <f t="shared" si="24"/>
        <v xml:space="preserve"> </v>
      </c>
      <c r="P87" s="22" t="str">
        <f t="shared" si="18"/>
        <v>Q</v>
      </c>
      <c r="Q87" s="108" t="e">
        <f t="shared" si="19"/>
        <v>#N/A</v>
      </c>
      <c r="R87" s="105" t="e">
        <f t="shared" si="20"/>
        <v>#N/A</v>
      </c>
      <c r="S87" s="105" t="e">
        <f t="shared" si="21"/>
        <v>#N/A</v>
      </c>
      <c r="W87" s="33"/>
      <c r="X87" s="33"/>
      <c r="Y87" s="33"/>
      <c r="Z87" s="33"/>
      <c r="AA87" s="33"/>
      <c r="AB87" s="33"/>
      <c r="AC87" s="33"/>
      <c r="AD87" s="33"/>
      <c r="AE87" s="33"/>
      <c r="AF87" s="33"/>
      <c r="AG87" s="33"/>
      <c r="AH87" s="33"/>
      <c r="AI87" s="33"/>
      <c r="AJ87" s="33"/>
      <c r="AK87" s="33"/>
      <c r="AL87" s="33"/>
      <c r="AM87" s="33"/>
      <c r="AN87" s="33"/>
      <c r="AO87" s="33"/>
      <c r="AP87" s="33"/>
    </row>
    <row r="88" spans="1:42" ht="19.5" customHeight="1" thickBot="1">
      <c r="A88" s="231" t="s">
        <v>171</v>
      </c>
      <c r="B88" s="232"/>
      <c r="C88" s="232"/>
      <c r="D88" s="232"/>
      <c r="E88" s="232"/>
      <c r="F88" s="232"/>
      <c r="G88" s="232"/>
      <c r="H88" s="232"/>
      <c r="I88" s="232"/>
      <c r="J88" s="232"/>
      <c r="K88" s="232"/>
      <c r="L88" s="232"/>
      <c r="M88" s="232"/>
      <c r="N88" s="232"/>
      <c r="O88" s="232"/>
      <c r="Q88" s="90"/>
      <c r="W88" s="33"/>
      <c r="X88" s="33"/>
      <c r="Y88" s="33"/>
      <c r="Z88" s="33"/>
      <c r="AA88" s="33"/>
      <c r="AB88" s="33"/>
      <c r="AC88" s="33"/>
      <c r="AD88" s="33"/>
      <c r="AE88" s="33"/>
      <c r="AF88" s="33"/>
      <c r="AG88" s="33"/>
      <c r="AH88" s="33"/>
      <c r="AI88" s="33"/>
      <c r="AJ88" s="33"/>
      <c r="AK88" s="33"/>
      <c r="AL88" s="33"/>
      <c r="AM88" s="33"/>
      <c r="AN88" s="33"/>
      <c r="AO88" s="33"/>
      <c r="AP88" s="33"/>
    </row>
    <row r="89" spans="1:42" ht="18" customHeight="1" thickBot="1">
      <c r="A89" s="233" t="s">
        <v>214</v>
      </c>
      <c r="B89" s="233"/>
      <c r="C89" s="233"/>
      <c r="D89" s="233"/>
      <c r="E89" s="233"/>
      <c r="F89" s="233"/>
      <c r="G89" s="61"/>
      <c r="H89" s="61"/>
      <c r="I89" s="217"/>
      <c r="J89" s="217"/>
      <c r="K89" s="217"/>
      <c r="L89" s="61"/>
      <c r="M89" s="234" t="s">
        <v>185</v>
      </c>
      <c r="N89" s="234"/>
      <c r="O89" s="234"/>
      <c r="Q89" s="30"/>
      <c r="W89" s="33"/>
      <c r="X89" s="33"/>
      <c r="Y89" s="33"/>
      <c r="Z89" s="33"/>
      <c r="AA89" s="33"/>
      <c r="AB89" s="33"/>
      <c r="AC89" s="33"/>
      <c r="AD89" s="33"/>
      <c r="AE89" s="33"/>
      <c r="AF89" s="33"/>
      <c r="AG89" s="33"/>
      <c r="AH89" s="33"/>
      <c r="AI89" s="33"/>
      <c r="AJ89" s="33"/>
      <c r="AK89" s="33"/>
      <c r="AL89" s="33"/>
      <c r="AM89" s="33"/>
      <c r="AN89" s="33"/>
      <c r="AO89" s="33"/>
      <c r="AP89" s="33"/>
    </row>
    <row r="90" spans="1:42" ht="18" customHeight="1">
      <c r="A90" s="196" t="s">
        <v>19</v>
      </c>
      <c r="B90" s="197"/>
      <c r="C90" s="205" t="s">
        <v>215</v>
      </c>
      <c r="D90" s="212"/>
      <c r="E90" s="212"/>
      <c r="F90" s="212"/>
      <c r="G90" s="212"/>
      <c r="H90" s="206"/>
      <c r="I90" s="198" t="s">
        <v>216</v>
      </c>
      <c r="J90" s="197"/>
      <c r="K90" s="198" t="s">
        <v>217</v>
      </c>
      <c r="L90" s="197"/>
      <c r="M90" s="198" t="s">
        <v>180</v>
      </c>
      <c r="N90" s="197"/>
      <c r="O90" s="71" t="s">
        <v>181</v>
      </c>
      <c r="Q90" s="30"/>
      <c r="W90" s="33"/>
      <c r="X90" s="33"/>
      <c r="Y90" s="33"/>
      <c r="Z90" s="33"/>
      <c r="AA90" s="33"/>
      <c r="AB90" s="33"/>
      <c r="AC90" s="33"/>
      <c r="AD90" s="33"/>
      <c r="AE90" s="33"/>
      <c r="AF90" s="33"/>
      <c r="AG90" s="33"/>
      <c r="AH90" s="33"/>
      <c r="AI90" s="33"/>
      <c r="AJ90" s="33"/>
      <c r="AK90" s="33"/>
      <c r="AL90" s="33"/>
      <c r="AM90" s="33"/>
      <c r="AN90" s="33"/>
      <c r="AO90" s="33"/>
      <c r="AP90" s="33"/>
    </row>
    <row r="91" spans="1:42" ht="18" customHeight="1">
      <c r="A91" s="178"/>
      <c r="B91" s="179"/>
      <c r="C91" s="207"/>
      <c r="D91" s="208"/>
      <c r="E91" s="208"/>
      <c r="F91" s="208"/>
      <c r="G91" s="208"/>
      <c r="H91" s="209"/>
      <c r="I91" s="215"/>
      <c r="J91" s="216"/>
      <c r="K91" s="215"/>
      <c r="L91" s="216"/>
      <c r="M91" s="58" t="str">
        <f t="shared" ref="M91:M94" si="25">IF(OR(ISBLANK(A91),ISBLANK(C91),ISBLANK(I91),ISBLANK(K91))," ",IF(A91=$AI$4,B197,IF(A91=$AI$5,B214,0)))</f>
        <v xml:space="preserve"> </v>
      </c>
      <c r="N91" s="91" t="str">
        <f t="shared" ref="N91:N94" si="26">IF(OR(ISBLANK(A91),ISBLANK(I91),ISBLANK(K91))," ",IF(A91=$AI$4,$C$197,IF(A91=$AI$5,$C$214,"")))</f>
        <v xml:space="preserve"> </v>
      </c>
      <c r="O91" s="70" t="str">
        <f t="shared" ref="O91:O94" si="27">IF(AND(ISBLANK(A91),ISBLANK(C91),ISBLANK(I91),ISBLANK(K91))," ",IF(AND(ISBLANK(A91),OR(ISTEXT(C91),ISBLANK(I91),ISBLANK(K91))),"Select Measure",IF(OR(ISBLANK(C91),ISBLANK(I91),ISBLANK(K91)),"Incomplete",IF(ISERROR(VLOOKUP(CONCATENATE(A91,C91,),$A$197:$C$231,2,FALSE)),"Selection Error",M91*I91))))</f>
        <v xml:space="preserve"> </v>
      </c>
      <c r="P91" s="22"/>
      <c r="Q91" s="22" t="str">
        <f t="shared" ref="Q91:Q105" si="28">IF(OR(AND(C91="New Lamp &lt; 20 Watts",OR(F91&gt;19,J91&lt;2*F91)),AND(C91="New Lamp ≥ 20 Watts",OR(F91&lt;20,J91&lt;2*F91))),"Check Wattages","")</f>
        <v/>
      </c>
      <c r="W91" s="33"/>
      <c r="X91" s="33"/>
      <c r="Y91" s="33"/>
      <c r="Z91" s="33"/>
      <c r="AA91" s="33"/>
      <c r="AB91" s="33"/>
      <c r="AC91" s="33"/>
      <c r="AD91" s="33"/>
      <c r="AE91" s="33"/>
      <c r="AF91" s="33"/>
      <c r="AG91" s="33"/>
      <c r="AH91" s="33"/>
      <c r="AI91" s="33"/>
      <c r="AJ91" s="33"/>
      <c r="AK91" s="33"/>
      <c r="AL91" s="33"/>
      <c r="AM91" s="33"/>
      <c r="AN91" s="33"/>
      <c r="AO91" s="33"/>
      <c r="AP91" s="33"/>
    </row>
    <row r="92" spans="1:42" ht="18" customHeight="1">
      <c r="A92" s="178"/>
      <c r="B92" s="179"/>
      <c r="C92" s="207"/>
      <c r="D92" s="208"/>
      <c r="E92" s="208"/>
      <c r="F92" s="208"/>
      <c r="G92" s="208"/>
      <c r="H92" s="209"/>
      <c r="I92" s="215"/>
      <c r="J92" s="216"/>
      <c r="K92" s="215"/>
      <c r="L92" s="216"/>
      <c r="M92" s="58" t="str">
        <f t="shared" si="25"/>
        <v xml:space="preserve"> </v>
      </c>
      <c r="N92" s="91" t="str">
        <f t="shared" si="26"/>
        <v xml:space="preserve"> </v>
      </c>
      <c r="O92" s="70" t="str">
        <f t="shared" si="27"/>
        <v xml:space="preserve"> </v>
      </c>
      <c r="P92" s="22"/>
      <c r="Q92" s="22" t="str">
        <f t="shared" si="28"/>
        <v/>
      </c>
      <c r="V92" s="33"/>
      <c r="W92" s="33"/>
      <c r="X92" s="33"/>
      <c r="Y92" s="33"/>
      <c r="Z92" s="33"/>
      <c r="AA92" s="33"/>
      <c r="AB92" s="33"/>
      <c r="AC92" s="33"/>
      <c r="AD92" s="33"/>
      <c r="AE92" s="33"/>
      <c r="AF92" s="33"/>
      <c r="AG92" s="33"/>
      <c r="AH92" s="33"/>
      <c r="AI92" s="33"/>
      <c r="AJ92" s="33"/>
      <c r="AK92" s="33"/>
      <c r="AL92" s="33"/>
      <c r="AM92" s="33"/>
      <c r="AN92" s="33"/>
      <c r="AO92" s="33"/>
      <c r="AP92" s="33"/>
    </row>
    <row r="93" spans="1:42" ht="18" customHeight="1">
      <c r="A93" s="178"/>
      <c r="B93" s="179"/>
      <c r="C93" s="207"/>
      <c r="D93" s="208"/>
      <c r="E93" s="208"/>
      <c r="F93" s="208"/>
      <c r="G93" s="208"/>
      <c r="H93" s="209"/>
      <c r="I93" s="215"/>
      <c r="J93" s="216"/>
      <c r="K93" s="215"/>
      <c r="L93" s="216"/>
      <c r="M93" s="58" t="str">
        <f t="shared" si="25"/>
        <v xml:space="preserve"> </v>
      </c>
      <c r="N93" s="91" t="str">
        <f t="shared" si="26"/>
        <v xml:space="preserve"> </v>
      </c>
      <c r="O93" s="70" t="str">
        <f t="shared" si="27"/>
        <v xml:space="preserve"> </v>
      </c>
      <c r="P93" s="22"/>
      <c r="Q93" s="22" t="str">
        <f t="shared" si="28"/>
        <v/>
      </c>
      <c r="V93" s="33"/>
      <c r="W93" s="33"/>
      <c r="X93" s="33"/>
      <c r="Y93" s="33"/>
      <c r="Z93" s="33"/>
      <c r="AA93" s="33"/>
      <c r="AB93" s="33"/>
      <c r="AC93" s="33"/>
      <c r="AD93" s="33"/>
      <c r="AE93" s="33"/>
      <c r="AF93" s="33"/>
      <c r="AG93" s="33"/>
      <c r="AH93" s="33"/>
      <c r="AI93" s="33"/>
      <c r="AJ93" s="33"/>
      <c r="AK93" s="33"/>
      <c r="AL93" s="33"/>
      <c r="AM93" s="33"/>
      <c r="AN93" s="33"/>
      <c r="AO93" s="33"/>
      <c r="AP93" s="33"/>
    </row>
    <row r="94" spans="1:42" ht="18" customHeight="1">
      <c r="A94" s="178"/>
      <c r="B94" s="179"/>
      <c r="C94" s="207"/>
      <c r="D94" s="208"/>
      <c r="E94" s="208"/>
      <c r="F94" s="208"/>
      <c r="G94" s="208"/>
      <c r="H94" s="209"/>
      <c r="I94" s="215"/>
      <c r="J94" s="216"/>
      <c r="K94" s="215"/>
      <c r="L94" s="216"/>
      <c r="M94" s="58" t="str">
        <f t="shared" si="25"/>
        <v xml:space="preserve"> </v>
      </c>
      <c r="N94" s="91" t="str">
        <f t="shared" si="26"/>
        <v xml:space="preserve"> </v>
      </c>
      <c r="O94" s="70" t="str">
        <f t="shared" si="27"/>
        <v xml:space="preserve"> </v>
      </c>
      <c r="P94" s="22"/>
      <c r="Q94" s="22" t="str">
        <f t="shared" si="28"/>
        <v/>
      </c>
      <c r="V94" s="33"/>
      <c r="W94" s="33"/>
      <c r="X94" s="33"/>
      <c r="Y94" s="33"/>
      <c r="Z94" s="33"/>
      <c r="AA94" s="33"/>
      <c r="AB94" s="33"/>
      <c r="AC94" s="33"/>
      <c r="AD94" s="33"/>
      <c r="AE94" s="33"/>
      <c r="AF94" s="33"/>
      <c r="AG94" s="33"/>
      <c r="AH94" s="33"/>
      <c r="AI94" s="33"/>
      <c r="AJ94" s="33"/>
      <c r="AK94" s="33"/>
      <c r="AL94" s="33"/>
      <c r="AM94" s="33"/>
      <c r="AN94" s="33"/>
      <c r="AO94" s="33"/>
      <c r="AP94" s="33"/>
    </row>
    <row r="95" spans="1:42" ht="18" customHeight="1">
      <c r="A95" s="178"/>
      <c r="B95" s="179"/>
      <c r="C95" s="207"/>
      <c r="D95" s="208"/>
      <c r="E95" s="208"/>
      <c r="F95" s="208"/>
      <c r="G95" s="208"/>
      <c r="H95" s="209"/>
      <c r="I95" s="215"/>
      <c r="J95" s="216"/>
      <c r="K95" s="215"/>
      <c r="L95" s="216"/>
      <c r="M95" s="58" t="str">
        <f t="shared" ref="M95:M105" si="29">IF(OR(ISBLANK(A95),ISBLANK(C95),ISBLANK(I95),ISBLANK(K95))," ",IF(A95=$AI$4,B201,IF(A95=$AI$5,B218,0)))</f>
        <v xml:space="preserve"> </v>
      </c>
      <c r="N95" s="91" t="str">
        <f t="shared" ref="N95:N105" si="30">IF(OR(ISBLANK(A95),ISBLANK(I95),ISBLANK(K95))," ",IF(A95=$AI$4,$C$197,IF(A95=$AI$5,$C$214,"")))</f>
        <v xml:space="preserve"> </v>
      </c>
      <c r="O95" s="70" t="str">
        <f t="shared" ref="O95:O105" si="31">IF(AND(ISBLANK(A95),ISBLANK(C95),ISBLANK(I95),ISBLANK(K95))," ",IF(AND(ISBLANK(A95),OR(ISTEXT(C95),ISBLANK(I95),ISBLANK(K95))),"Select Measure",IF(OR(ISBLANK(C95),ISBLANK(I95),ISBLANK(K95)),"Incomplete",IF(ISERROR(VLOOKUP(CONCATENATE(A95,C95,),$A$197:$C$231,2,FALSE)),"Selection Error",M95*I95))))</f>
        <v xml:space="preserve"> </v>
      </c>
      <c r="P95" s="22"/>
      <c r="Q95" s="22" t="str">
        <f t="shared" si="28"/>
        <v/>
      </c>
      <c r="V95" s="33"/>
      <c r="W95" s="33"/>
      <c r="X95" s="33"/>
      <c r="Y95" s="33"/>
      <c r="Z95" s="33"/>
      <c r="AA95" s="33"/>
      <c r="AB95" s="33"/>
      <c r="AC95" s="33"/>
      <c r="AD95" s="33"/>
      <c r="AE95" s="33"/>
      <c r="AF95" s="33"/>
      <c r="AG95" s="33"/>
      <c r="AH95" s="33"/>
      <c r="AI95" s="33"/>
      <c r="AJ95" s="33"/>
      <c r="AK95" s="33"/>
      <c r="AL95" s="33"/>
      <c r="AM95" s="33"/>
      <c r="AN95" s="33"/>
      <c r="AO95" s="33"/>
      <c r="AP95" s="33"/>
    </row>
    <row r="96" spans="1:42" ht="18" customHeight="1">
      <c r="A96" s="178"/>
      <c r="B96" s="179"/>
      <c r="C96" s="207"/>
      <c r="D96" s="208"/>
      <c r="E96" s="208"/>
      <c r="F96" s="208"/>
      <c r="G96" s="208"/>
      <c r="H96" s="209"/>
      <c r="I96" s="215"/>
      <c r="J96" s="216"/>
      <c r="K96" s="215"/>
      <c r="L96" s="216"/>
      <c r="M96" s="58" t="str">
        <f t="shared" si="29"/>
        <v xml:space="preserve"> </v>
      </c>
      <c r="N96" s="91" t="str">
        <f t="shared" si="30"/>
        <v xml:space="preserve"> </v>
      </c>
      <c r="O96" s="70" t="str">
        <f t="shared" si="31"/>
        <v xml:space="preserve"> </v>
      </c>
      <c r="P96" s="22"/>
      <c r="Q96" s="22" t="str">
        <f t="shared" si="28"/>
        <v/>
      </c>
      <c r="V96" s="33"/>
      <c r="W96" s="33"/>
      <c r="X96" s="33"/>
      <c r="Y96" s="33"/>
      <c r="Z96" s="33"/>
      <c r="AA96" s="33"/>
      <c r="AB96" s="33"/>
      <c r="AC96" s="33"/>
      <c r="AD96" s="33"/>
      <c r="AE96" s="33"/>
      <c r="AF96" s="33"/>
      <c r="AG96" s="33"/>
      <c r="AH96" s="33"/>
      <c r="AI96" s="33"/>
      <c r="AJ96" s="33"/>
      <c r="AK96" s="33"/>
      <c r="AL96" s="33"/>
      <c r="AM96" s="33"/>
      <c r="AN96" s="33"/>
      <c r="AO96" s="33"/>
      <c r="AP96" s="33"/>
    </row>
    <row r="97" spans="1:43" ht="18" customHeight="1">
      <c r="A97" s="178"/>
      <c r="B97" s="179"/>
      <c r="C97" s="207"/>
      <c r="D97" s="208"/>
      <c r="E97" s="208"/>
      <c r="F97" s="208"/>
      <c r="G97" s="208"/>
      <c r="H97" s="209"/>
      <c r="I97" s="215"/>
      <c r="J97" s="216"/>
      <c r="K97" s="215"/>
      <c r="L97" s="216"/>
      <c r="M97" s="58" t="str">
        <f t="shared" si="29"/>
        <v xml:space="preserve"> </v>
      </c>
      <c r="N97" s="91" t="str">
        <f t="shared" si="30"/>
        <v xml:space="preserve"> </v>
      </c>
      <c r="O97" s="70" t="str">
        <f t="shared" si="31"/>
        <v xml:space="preserve"> </v>
      </c>
      <c r="P97" s="22"/>
      <c r="Q97" s="22" t="str">
        <f t="shared" si="28"/>
        <v/>
      </c>
      <c r="W97" s="33"/>
      <c r="X97" s="33"/>
      <c r="Y97" s="33"/>
      <c r="Z97" s="33"/>
      <c r="AA97" s="33"/>
      <c r="AB97" s="33"/>
      <c r="AC97" s="33"/>
      <c r="AD97" s="33"/>
      <c r="AE97" s="33"/>
      <c r="AF97" s="33"/>
      <c r="AG97" s="33"/>
      <c r="AH97" s="33"/>
      <c r="AI97" s="33"/>
      <c r="AJ97" s="33"/>
      <c r="AK97" s="33"/>
      <c r="AL97" s="33"/>
      <c r="AM97" s="33"/>
      <c r="AN97" s="33"/>
      <c r="AO97" s="33"/>
      <c r="AP97" s="33"/>
    </row>
    <row r="98" spans="1:43" ht="18" customHeight="1">
      <c r="A98" s="178"/>
      <c r="B98" s="179"/>
      <c r="C98" s="207"/>
      <c r="D98" s="208"/>
      <c r="E98" s="208"/>
      <c r="F98" s="208"/>
      <c r="G98" s="208"/>
      <c r="H98" s="209"/>
      <c r="I98" s="215"/>
      <c r="J98" s="216"/>
      <c r="K98" s="215"/>
      <c r="L98" s="216"/>
      <c r="M98" s="58" t="str">
        <f t="shared" si="29"/>
        <v xml:space="preserve"> </v>
      </c>
      <c r="N98" s="91" t="str">
        <f t="shared" si="30"/>
        <v xml:space="preserve"> </v>
      </c>
      <c r="O98" s="70" t="str">
        <f t="shared" si="31"/>
        <v xml:space="preserve"> </v>
      </c>
      <c r="P98" s="22"/>
      <c r="Q98" s="22" t="str">
        <f t="shared" si="28"/>
        <v/>
      </c>
      <c r="W98" s="33"/>
      <c r="X98" s="33"/>
      <c r="Y98" s="33"/>
      <c r="Z98" s="33"/>
      <c r="AA98" s="33"/>
      <c r="AB98" s="33"/>
      <c r="AC98" s="33"/>
      <c r="AD98" s="33"/>
      <c r="AE98" s="33"/>
      <c r="AF98" s="33"/>
      <c r="AG98" s="33"/>
      <c r="AH98" s="33"/>
      <c r="AI98" s="33"/>
      <c r="AJ98" s="33"/>
      <c r="AK98" s="33"/>
      <c r="AL98" s="33"/>
      <c r="AM98" s="33"/>
      <c r="AN98" s="33"/>
      <c r="AO98" s="33"/>
      <c r="AP98" s="33"/>
    </row>
    <row r="99" spans="1:43" ht="18" customHeight="1">
      <c r="A99" s="178"/>
      <c r="B99" s="179"/>
      <c r="C99" s="207"/>
      <c r="D99" s="208"/>
      <c r="E99" s="208"/>
      <c r="F99" s="208"/>
      <c r="G99" s="208"/>
      <c r="H99" s="209"/>
      <c r="I99" s="215"/>
      <c r="J99" s="216"/>
      <c r="K99" s="215"/>
      <c r="L99" s="216"/>
      <c r="M99" s="58" t="str">
        <f t="shared" si="29"/>
        <v xml:space="preserve"> </v>
      </c>
      <c r="N99" s="91" t="str">
        <f t="shared" si="30"/>
        <v xml:space="preserve"> </v>
      </c>
      <c r="O99" s="70" t="str">
        <f t="shared" si="31"/>
        <v xml:space="preserve"> </v>
      </c>
      <c r="P99" s="22"/>
      <c r="Q99" s="22" t="str">
        <f t="shared" si="28"/>
        <v/>
      </c>
      <c r="W99" s="33"/>
      <c r="X99" s="33"/>
      <c r="Y99" s="33"/>
      <c r="Z99" s="33"/>
      <c r="AA99" s="33"/>
      <c r="AB99" s="33"/>
      <c r="AC99" s="33"/>
      <c r="AD99" s="33"/>
      <c r="AE99" s="33"/>
      <c r="AF99" s="33"/>
      <c r="AG99" s="33"/>
      <c r="AH99" s="33"/>
      <c r="AI99" s="33"/>
      <c r="AJ99" s="33"/>
      <c r="AK99" s="33"/>
      <c r="AL99" s="33"/>
      <c r="AM99" s="33"/>
      <c r="AN99" s="33"/>
      <c r="AO99" s="33"/>
      <c r="AP99" s="33"/>
    </row>
    <row r="100" spans="1:43" ht="18" customHeight="1">
      <c r="A100" s="178"/>
      <c r="B100" s="179"/>
      <c r="C100" s="207"/>
      <c r="D100" s="208"/>
      <c r="E100" s="208"/>
      <c r="F100" s="208"/>
      <c r="G100" s="208"/>
      <c r="H100" s="209"/>
      <c r="I100" s="215"/>
      <c r="J100" s="216"/>
      <c r="K100" s="215"/>
      <c r="L100" s="216"/>
      <c r="M100" s="58" t="str">
        <f t="shared" si="29"/>
        <v xml:space="preserve"> </v>
      </c>
      <c r="N100" s="91" t="str">
        <f t="shared" si="30"/>
        <v xml:space="preserve"> </v>
      </c>
      <c r="O100" s="70" t="str">
        <f t="shared" si="31"/>
        <v xml:space="preserve"> </v>
      </c>
      <c r="P100" s="22"/>
      <c r="Q100" s="22" t="str">
        <f t="shared" si="28"/>
        <v/>
      </c>
      <c r="W100" s="33"/>
      <c r="X100" s="33"/>
      <c r="Y100" s="33"/>
      <c r="Z100" s="33"/>
      <c r="AA100" s="33"/>
      <c r="AB100" s="33"/>
      <c r="AC100" s="33"/>
      <c r="AD100" s="33"/>
      <c r="AE100" s="33"/>
      <c r="AF100" s="33"/>
      <c r="AG100" s="33"/>
      <c r="AH100" s="33"/>
      <c r="AI100" s="33"/>
      <c r="AJ100" s="33"/>
      <c r="AK100" s="33"/>
      <c r="AL100" s="33"/>
      <c r="AM100" s="33"/>
      <c r="AN100" s="33"/>
      <c r="AO100" s="33"/>
      <c r="AP100" s="33"/>
    </row>
    <row r="101" spans="1:43" ht="18" customHeight="1">
      <c r="A101" s="178"/>
      <c r="B101" s="179"/>
      <c r="C101" s="207"/>
      <c r="D101" s="208"/>
      <c r="E101" s="208"/>
      <c r="F101" s="208"/>
      <c r="G101" s="208"/>
      <c r="H101" s="209"/>
      <c r="I101" s="215"/>
      <c r="J101" s="216"/>
      <c r="K101" s="215"/>
      <c r="L101" s="216"/>
      <c r="M101" s="58" t="str">
        <f t="shared" si="29"/>
        <v xml:space="preserve"> </v>
      </c>
      <c r="N101" s="91" t="str">
        <f t="shared" si="30"/>
        <v xml:space="preserve"> </v>
      </c>
      <c r="O101" s="70" t="str">
        <f t="shared" si="31"/>
        <v xml:space="preserve"> </v>
      </c>
      <c r="P101" s="22"/>
      <c r="Q101" s="22" t="str">
        <f t="shared" si="28"/>
        <v/>
      </c>
      <c r="W101" s="33"/>
      <c r="X101" s="33"/>
      <c r="Y101" s="33"/>
      <c r="Z101" s="33"/>
      <c r="AA101" s="33"/>
      <c r="AB101" s="33"/>
      <c r="AC101" s="33"/>
      <c r="AD101" s="33"/>
      <c r="AE101" s="33"/>
      <c r="AF101" s="33"/>
      <c r="AG101" s="33"/>
      <c r="AH101" s="33"/>
      <c r="AI101" s="33"/>
      <c r="AJ101" s="33"/>
      <c r="AK101" s="33"/>
      <c r="AL101" s="33"/>
      <c r="AM101" s="33"/>
      <c r="AN101" s="33"/>
      <c r="AO101" s="33"/>
      <c r="AP101" s="33"/>
    </row>
    <row r="102" spans="1:43" ht="18" customHeight="1">
      <c r="A102" s="178"/>
      <c r="B102" s="179"/>
      <c r="C102" s="207"/>
      <c r="D102" s="208"/>
      <c r="E102" s="208"/>
      <c r="F102" s="208"/>
      <c r="G102" s="208"/>
      <c r="H102" s="209"/>
      <c r="I102" s="215"/>
      <c r="J102" s="216"/>
      <c r="K102" s="215"/>
      <c r="L102" s="216"/>
      <c r="M102" s="58" t="str">
        <f t="shared" si="29"/>
        <v xml:space="preserve"> </v>
      </c>
      <c r="N102" s="91" t="str">
        <f t="shared" si="30"/>
        <v xml:space="preserve"> </v>
      </c>
      <c r="O102" s="70" t="str">
        <f t="shared" si="31"/>
        <v xml:space="preserve"> </v>
      </c>
      <c r="P102" s="22"/>
      <c r="Q102" s="22" t="str">
        <f t="shared" si="28"/>
        <v/>
      </c>
      <c r="V102" s="33"/>
      <c r="W102" s="33"/>
      <c r="X102" s="33"/>
      <c r="Y102" s="33"/>
      <c r="Z102" s="33"/>
      <c r="AA102" s="33"/>
      <c r="AB102" s="33"/>
      <c r="AC102" s="33"/>
      <c r="AD102" s="33"/>
      <c r="AE102" s="33"/>
      <c r="AF102" s="33"/>
      <c r="AG102" s="33"/>
      <c r="AH102" s="33"/>
      <c r="AI102" s="33"/>
      <c r="AJ102" s="33"/>
      <c r="AK102" s="33"/>
      <c r="AL102" s="33"/>
      <c r="AM102" s="33"/>
      <c r="AN102" s="33"/>
      <c r="AO102" s="33"/>
      <c r="AP102" s="33"/>
    </row>
    <row r="103" spans="1:43" ht="18" customHeight="1">
      <c r="A103" s="178"/>
      <c r="B103" s="179"/>
      <c r="C103" s="207"/>
      <c r="D103" s="208"/>
      <c r="E103" s="208"/>
      <c r="F103" s="208"/>
      <c r="G103" s="208"/>
      <c r="H103" s="209"/>
      <c r="I103" s="215"/>
      <c r="J103" s="216"/>
      <c r="K103" s="215"/>
      <c r="L103" s="216"/>
      <c r="M103" s="58" t="str">
        <f t="shared" si="29"/>
        <v xml:space="preserve"> </v>
      </c>
      <c r="N103" s="91" t="str">
        <f t="shared" si="30"/>
        <v xml:space="preserve"> </v>
      </c>
      <c r="O103" s="70" t="str">
        <f t="shared" si="31"/>
        <v xml:space="preserve"> </v>
      </c>
      <c r="P103" s="22"/>
      <c r="Q103" s="22" t="str">
        <f t="shared" si="28"/>
        <v/>
      </c>
      <c r="V103" s="33"/>
      <c r="W103" s="33"/>
      <c r="X103" s="33"/>
      <c r="Y103" s="33"/>
      <c r="Z103" s="33"/>
      <c r="AA103" s="33"/>
      <c r="AB103" s="33"/>
      <c r="AC103" s="33"/>
      <c r="AD103" s="33"/>
      <c r="AE103" s="33"/>
      <c r="AF103" s="33"/>
      <c r="AG103" s="33"/>
      <c r="AH103" s="33"/>
      <c r="AI103" s="33"/>
      <c r="AJ103" s="33"/>
      <c r="AK103" s="33"/>
      <c r="AL103" s="33"/>
      <c r="AM103" s="33"/>
      <c r="AN103" s="33"/>
      <c r="AO103" s="33"/>
      <c r="AP103" s="33"/>
    </row>
    <row r="104" spans="1:43" ht="18" customHeight="1">
      <c r="A104" s="178"/>
      <c r="B104" s="179"/>
      <c r="C104" s="207"/>
      <c r="D104" s="208"/>
      <c r="E104" s="208"/>
      <c r="F104" s="208"/>
      <c r="G104" s="208"/>
      <c r="H104" s="209"/>
      <c r="I104" s="215"/>
      <c r="J104" s="216"/>
      <c r="K104" s="215"/>
      <c r="L104" s="216"/>
      <c r="M104" s="58" t="str">
        <f t="shared" si="29"/>
        <v xml:space="preserve"> </v>
      </c>
      <c r="N104" s="91" t="str">
        <f t="shared" si="30"/>
        <v xml:space="preserve"> </v>
      </c>
      <c r="O104" s="70" t="str">
        <f t="shared" si="31"/>
        <v xml:space="preserve"> </v>
      </c>
      <c r="P104" s="22"/>
      <c r="Q104" s="22" t="str">
        <f t="shared" si="28"/>
        <v/>
      </c>
      <c r="S104" s="18"/>
      <c r="V104" s="33"/>
      <c r="W104" s="33"/>
      <c r="X104" s="33"/>
      <c r="Y104" s="33"/>
      <c r="Z104" s="33"/>
      <c r="AA104" s="33"/>
      <c r="AB104" s="33"/>
      <c r="AC104" s="33"/>
      <c r="AD104" s="33"/>
      <c r="AE104" s="33"/>
      <c r="AF104" s="33"/>
      <c r="AG104" s="33"/>
      <c r="AH104" s="33"/>
      <c r="AI104" s="33"/>
      <c r="AJ104" s="33"/>
      <c r="AK104" s="33"/>
      <c r="AL104" s="33"/>
      <c r="AM104" s="33"/>
      <c r="AN104" s="33"/>
      <c r="AO104" s="33"/>
      <c r="AP104" s="33"/>
    </row>
    <row r="105" spans="1:43" ht="18" customHeight="1">
      <c r="A105" s="178"/>
      <c r="B105" s="179"/>
      <c r="C105" s="207"/>
      <c r="D105" s="208"/>
      <c r="E105" s="208"/>
      <c r="F105" s="208"/>
      <c r="G105" s="208"/>
      <c r="H105" s="62"/>
      <c r="I105" s="215"/>
      <c r="J105" s="216"/>
      <c r="K105" s="215"/>
      <c r="L105" s="216"/>
      <c r="M105" s="58" t="str">
        <f t="shared" si="29"/>
        <v xml:space="preserve"> </v>
      </c>
      <c r="N105" s="91" t="str">
        <f t="shared" si="30"/>
        <v xml:space="preserve"> </v>
      </c>
      <c r="O105" s="70" t="str">
        <f t="shared" si="31"/>
        <v xml:space="preserve"> </v>
      </c>
      <c r="P105" s="22"/>
      <c r="Q105" s="22" t="str">
        <f t="shared" si="28"/>
        <v/>
      </c>
      <c r="V105" s="33"/>
      <c r="W105" s="33"/>
      <c r="X105" s="33"/>
      <c r="Y105" s="33"/>
      <c r="Z105" s="33"/>
      <c r="AA105" s="33"/>
      <c r="AB105" s="33"/>
      <c r="AC105" s="33"/>
      <c r="AD105" s="33"/>
      <c r="AE105" s="33"/>
      <c r="AF105" s="33"/>
      <c r="AG105" s="33"/>
      <c r="AH105" s="33"/>
      <c r="AI105" s="33"/>
      <c r="AJ105" s="33"/>
      <c r="AK105" s="33"/>
      <c r="AL105" s="33"/>
      <c r="AM105" s="33"/>
      <c r="AN105" s="33"/>
      <c r="AO105" s="33"/>
      <c r="AP105" s="33"/>
    </row>
    <row r="106" spans="1:43" ht="19.5" customHeight="1">
      <c r="A106" s="87"/>
      <c r="B106" s="74"/>
      <c r="C106" s="75"/>
      <c r="D106" s="75"/>
      <c r="E106" s="75"/>
      <c r="F106" s="74"/>
      <c r="G106" s="75"/>
      <c r="H106" s="74"/>
      <c r="I106" s="74"/>
      <c r="J106" s="74"/>
      <c r="K106" s="76"/>
      <c r="L106" s="76"/>
      <c r="M106" s="76"/>
      <c r="N106" s="88"/>
      <c r="O106" s="89"/>
      <c r="P106" s="18"/>
      <c r="Q106" s="65"/>
      <c r="W106" s="21"/>
      <c r="AF106" s="33"/>
      <c r="AJ106" s="33"/>
      <c r="AN106" s="33"/>
      <c r="AP106" s="33"/>
      <c r="AQ106" s="33"/>
    </row>
    <row r="107" spans="1:43" ht="24" customHeight="1" thickBot="1">
      <c r="A107" s="246" t="s">
        <v>218</v>
      </c>
      <c r="B107" s="247"/>
      <c r="C107" s="247"/>
      <c r="D107" s="247"/>
      <c r="E107" s="248"/>
      <c r="F107" s="43"/>
      <c r="G107" s="43"/>
      <c r="H107" s="43"/>
      <c r="I107" s="43"/>
      <c r="J107" s="43"/>
      <c r="K107" s="43"/>
      <c r="L107" s="43"/>
      <c r="M107" s="1"/>
      <c r="N107" s="2"/>
      <c r="O107" s="2"/>
    </row>
    <row r="108" spans="1:43" ht="39.75" customHeight="1" thickBot="1">
      <c r="A108" s="241"/>
      <c r="B108" s="241"/>
      <c r="C108" s="241"/>
      <c r="D108" s="241"/>
      <c r="E108" s="241"/>
      <c r="F108" s="43"/>
      <c r="G108" s="43"/>
      <c r="H108" s="43"/>
      <c r="I108" s="43"/>
      <c r="J108" s="43"/>
      <c r="K108" s="43"/>
      <c r="L108" s="43"/>
      <c r="M108" s="4"/>
      <c r="N108" s="3" t="s">
        <v>219</v>
      </c>
      <c r="O108" s="99">
        <f>SUM(O31:O43)+SUM(O47:O56)+SUM(O59:O87)+SUM(O91:O105)</f>
        <v>0</v>
      </c>
      <c r="P108" s="19"/>
      <c r="Q108" s="19"/>
    </row>
    <row r="109" spans="1:43" ht="29.25" customHeight="1" thickBot="1">
      <c r="A109" s="72"/>
      <c r="B109" s="72"/>
      <c r="C109" s="72"/>
      <c r="D109" s="72"/>
      <c r="E109" s="73"/>
      <c r="F109" s="43"/>
      <c r="G109" s="43"/>
      <c r="H109" s="43"/>
      <c r="I109" s="43"/>
      <c r="J109" s="43"/>
      <c r="K109" s="43"/>
      <c r="L109" s="43"/>
      <c r="M109" s="4"/>
      <c r="N109" s="249" t="s">
        <v>220</v>
      </c>
      <c r="O109" s="249"/>
    </row>
    <row r="110" spans="1:43" ht="19.5" customHeight="1" thickBot="1">
      <c r="A110" s="221" t="s">
        <v>221</v>
      </c>
      <c r="B110" s="222"/>
      <c r="C110" s="218" t="s">
        <v>183</v>
      </c>
      <c r="D110" s="219"/>
      <c r="E110" s="219"/>
      <c r="F110" s="219"/>
      <c r="G110" s="219"/>
      <c r="H110" s="219"/>
      <c r="I110" s="219"/>
      <c r="J110" s="219"/>
      <c r="K110" s="219"/>
      <c r="L110" s="219"/>
      <c r="M110" s="220"/>
      <c r="N110" s="229"/>
      <c r="O110" s="230"/>
    </row>
    <row r="111" spans="1:43" ht="52.5" customHeight="1" thickBot="1">
      <c r="A111" s="240" t="s">
        <v>222</v>
      </c>
      <c r="B111" s="240"/>
      <c r="C111" s="240"/>
      <c r="D111" s="240"/>
      <c r="E111" s="240"/>
      <c r="F111" s="240"/>
      <c r="G111" s="240"/>
      <c r="H111" s="240"/>
      <c r="I111" s="240"/>
      <c r="J111" s="240"/>
      <c r="K111" s="240"/>
      <c r="L111" s="240"/>
      <c r="M111" s="240"/>
      <c r="N111" s="240"/>
      <c r="O111" s="240"/>
    </row>
    <row r="112" spans="1:43" ht="66.75" customHeight="1">
      <c r="A112" s="236" t="s">
        <v>223</v>
      </c>
      <c r="B112" s="242"/>
      <c r="C112" s="242"/>
      <c r="D112" s="242"/>
      <c r="E112" s="242"/>
      <c r="F112" s="242"/>
      <c r="G112" s="242"/>
      <c r="H112" s="242"/>
      <c r="I112" s="242"/>
      <c r="J112" s="242"/>
      <c r="K112" s="242"/>
      <c r="L112" s="242"/>
      <c r="M112" s="242"/>
      <c r="N112" s="242"/>
      <c r="O112" s="242"/>
    </row>
    <row r="113" spans="1:19" ht="14.25" customHeight="1">
      <c r="A113" s="116"/>
      <c r="B113" s="116"/>
      <c r="C113" s="116"/>
      <c r="D113" s="116"/>
      <c r="E113" s="116"/>
      <c r="F113" s="116"/>
      <c r="G113" s="116"/>
      <c r="H113" s="116"/>
      <c r="I113" s="116"/>
      <c r="J113" s="116"/>
      <c r="K113" s="116"/>
      <c r="L113" s="116"/>
      <c r="M113" s="116"/>
      <c r="N113" s="116"/>
      <c r="O113" s="116"/>
    </row>
    <row r="114" spans="1:19" ht="78.75" customHeight="1">
      <c r="A114" s="237" t="s">
        <v>224</v>
      </c>
      <c r="B114" s="237"/>
      <c r="C114" s="237"/>
      <c r="D114" s="237"/>
      <c r="E114" s="237"/>
      <c r="F114" s="237"/>
      <c r="G114" s="237"/>
      <c r="H114" s="237"/>
      <c r="I114" s="237"/>
      <c r="J114" s="237"/>
      <c r="K114" s="237"/>
      <c r="L114" s="237"/>
      <c r="M114" s="237"/>
      <c r="N114" s="237"/>
      <c r="O114" s="237"/>
    </row>
    <row r="115" spans="1:19" ht="14.25" customHeight="1">
      <c r="A115" s="115"/>
      <c r="B115" s="115"/>
      <c r="C115" s="115"/>
      <c r="D115" s="115"/>
      <c r="E115" s="115"/>
      <c r="F115" s="115"/>
      <c r="G115" s="115"/>
      <c r="H115" s="115"/>
      <c r="I115" s="115"/>
      <c r="J115" s="115"/>
      <c r="K115" s="115"/>
      <c r="L115" s="115"/>
      <c r="M115" s="115"/>
      <c r="N115" s="115"/>
      <c r="O115" s="115"/>
    </row>
    <row r="116" spans="1:19" ht="32.25" customHeight="1">
      <c r="A116" s="243" t="s">
        <v>225</v>
      </c>
      <c r="B116" s="237"/>
      <c r="C116" s="237"/>
      <c r="D116" s="237"/>
      <c r="E116" s="237"/>
      <c r="F116" s="237"/>
      <c r="G116" s="237"/>
      <c r="H116" s="237"/>
      <c r="I116" s="237"/>
      <c r="J116" s="237"/>
      <c r="K116" s="237"/>
      <c r="L116" s="237"/>
      <c r="M116" s="237"/>
      <c r="N116" s="237"/>
      <c r="O116" s="237"/>
    </row>
    <row r="117" spans="1:19" hidden="1">
      <c r="A117" s="115"/>
      <c r="B117" s="115"/>
      <c r="C117" s="115"/>
      <c r="D117" s="115"/>
      <c r="E117" s="115"/>
      <c r="F117" s="115"/>
      <c r="G117" s="115"/>
      <c r="H117" s="115"/>
      <c r="I117" s="115"/>
      <c r="J117" s="115"/>
      <c r="K117" s="115"/>
      <c r="L117" s="115"/>
      <c r="M117" s="115"/>
      <c r="N117" s="115"/>
      <c r="O117" s="115"/>
    </row>
    <row r="118" spans="1:19" ht="57" hidden="1" customHeight="1">
      <c r="A118" s="238" t="s">
        <v>226</v>
      </c>
      <c r="B118" s="239"/>
      <c r="C118" s="239"/>
      <c r="D118" s="239"/>
      <c r="E118" s="239"/>
      <c r="F118" s="239"/>
      <c r="G118" s="239"/>
      <c r="H118" s="239"/>
      <c r="I118" s="239"/>
      <c r="J118" s="239"/>
      <c r="K118" s="239"/>
      <c r="L118" s="239"/>
      <c r="M118" s="239"/>
      <c r="N118" s="239"/>
      <c r="O118" s="239"/>
      <c r="R118" s="59"/>
      <c r="S118" s="59"/>
    </row>
    <row r="119" spans="1:19" ht="14.25" customHeight="1">
      <c r="A119" s="147"/>
      <c r="B119" s="115"/>
      <c r="C119" s="115"/>
      <c r="D119" s="115"/>
      <c r="E119" s="115"/>
      <c r="F119" s="115"/>
      <c r="G119" s="115"/>
      <c r="H119" s="115"/>
      <c r="I119" s="115"/>
      <c r="J119" s="115"/>
      <c r="K119" s="115"/>
      <c r="L119" s="115"/>
      <c r="M119" s="115"/>
      <c r="N119" s="115"/>
      <c r="O119" s="115"/>
      <c r="P119" s="28"/>
      <c r="Q119" s="59"/>
      <c r="R119" s="59"/>
      <c r="S119" s="59"/>
    </row>
    <row r="120" spans="1:19" ht="78.75" customHeight="1">
      <c r="A120" s="236" t="s">
        <v>227</v>
      </c>
      <c r="B120" s="237"/>
      <c r="C120" s="237"/>
      <c r="D120" s="237"/>
      <c r="E120" s="237"/>
      <c r="F120" s="237"/>
      <c r="G120" s="237"/>
      <c r="H120" s="237"/>
      <c r="I120" s="237"/>
      <c r="J120" s="237"/>
      <c r="K120" s="237"/>
      <c r="L120" s="237"/>
      <c r="M120" s="237"/>
      <c r="N120" s="237"/>
      <c r="O120" s="237"/>
      <c r="P120" s="28"/>
      <c r="Q120" s="59"/>
      <c r="R120" s="59"/>
      <c r="S120" s="59"/>
    </row>
    <row r="121" spans="1:19" ht="18" customHeight="1">
      <c r="A121" s="115"/>
      <c r="B121" s="115"/>
      <c r="C121" s="115"/>
      <c r="D121" s="115"/>
      <c r="E121" s="115"/>
      <c r="F121" s="115"/>
      <c r="G121" s="115"/>
      <c r="H121" s="115"/>
      <c r="I121" s="115"/>
      <c r="J121" s="115"/>
      <c r="K121" s="115"/>
      <c r="L121" s="115"/>
      <c r="M121" s="115"/>
      <c r="N121" s="115"/>
      <c r="O121" s="115"/>
      <c r="P121" s="28"/>
      <c r="Q121" s="59"/>
      <c r="R121" s="59"/>
      <c r="S121" s="59"/>
    </row>
    <row r="122" spans="1:19" ht="18" customHeight="1">
      <c r="A122" s="235" t="s">
        <v>228</v>
      </c>
      <c r="B122" s="235"/>
      <c r="C122" s="235"/>
      <c r="D122" s="235"/>
      <c r="E122" s="235"/>
      <c r="F122" s="235"/>
      <c r="G122" s="235"/>
      <c r="H122" s="235"/>
      <c r="I122" s="235"/>
      <c r="J122" s="235"/>
      <c r="K122" s="235"/>
      <c r="L122" s="235"/>
      <c r="M122" s="235"/>
      <c r="N122" s="235"/>
      <c r="O122" s="235"/>
      <c r="P122" s="28"/>
      <c r="Q122" s="59"/>
      <c r="R122" s="59"/>
      <c r="S122" s="59"/>
    </row>
    <row r="123" spans="1:19" ht="18" customHeight="1">
      <c r="A123" s="235" t="s">
        <v>229</v>
      </c>
      <c r="B123" s="244"/>
      <c r="C123" s="244"/>
      <c r="D123" s="244"/>
      <c r="E123" s="244"/>
      <c r="F123" s="244"/>
      <c r="G123" s="244"/>
      <c r="H123" s="244"/>
      <c r="I123" s="244"/>
      <c r="J123" s="244"/>
      <c r="K123" s="244"/>
      <c r="L123" s="244"/>
      <c r="M123" s="244"/>
      <c r="N123" s="244"/>
      <c r="O123" s="244"/>
      <c r="P123" s="28"/>
      <c r="Q123" s="59"/>
      <c r="R123" s="59"/>
      <c r="S123" s="59"/>
    </row>
    <row r="124" spans="1:19" ht="7.5" customHeight="1">
      <c r="A124" s="235" t="s">
        <v>230</v>
      </c>
      <c r="B124" s="244"/>
      <c r="C124" s="244"/>
      <c r="D124" s="244"/>
      <c r="E124" s="244"/>
      <c r="F124" s="244"/>
      <c r="G124" s="244"/>
      <c r="H124" s="244"/>
      <c r="I124" s="244"/>
      <c r="J124" s="244"/>
      <c r="K124" s="244"/>
      <c r="L124" s="244"/>
      <c r="M124" s="244"/>
      <c r="N124" s="244"/>
      <c r="O124" s="244"/>
      <c r="P124" s="28"/>
      <c r="Q124" s="59"/>
      <c r="R124" s="59"/>
      <c r="S124" s="59"/>
    </row>
    <row r="125" spans="1:19" ht="38.25" customHeight="1">
      <c r="A125" s="245"/>
      <c r="B125" s="245"/>
      <c r="C125" s="245"/>
      <c r="D125" s="245"/>
      <c r="E125" s="245"/>
      <c r="F125" s="245"/>
      <c r="G125" s="245"/>
      <c r="H125" s="245"/>
      <c r="I125" s="245"/>
      <c r="J125" s="245"/>
      <c r="K125" s="245"/>
      <c r="L125" s="245"/>
      <c r="M125" s="245"/>
      <c r="N125" s="245"/>
      <c r="O125" s="245"/>
      <c r="P125" s="28"/>
      <c r="Q125" s="59"/>
      <c r="R125" s="59"/>
      <c r="S125" s="59"/>
    </row>
    <row r="126" spans="1:19" ht="36.75" customHeight="1">
      <c r="A126" s="237" t="s">
        <v>231</v>
      </c>
      <c r="B126" s="237"/>
      <c r="C126" s="237"/>
      <c r="D126" s="237"/>
      <c r="E126" s="242"/>
      <c r="F126" s="242"/>
      <c r="G126" s="242"/>
      <c r="H126" s="242"/>
      <c r="I126" s="242"/>
      <c r="J126" s="242"/>
      <c r="K126" s="242"/>
      <c r="L126" s="242"/>
      <c r="M126" s="242"/>
      <c r="N126" s="242"/>
      <c r="O126" s="242"/>
      <c r="P126" s="28"/>
      <c r="Q126" s="59"/>
      <c r="R126" s="59"/>
      <c r="S126" s="59"/>
    </row>
    <row r="127" spans="1:19" ht="12.75" customHeight="1">
      <c r="A127" s="79"/>
      <c r="B127" s="79"/>
      <c r="C127" s="79"/>
      <c r="D127" s="79"/>
      <c r="E127" s="80"/>
      <c r="F127" s="80"/>
      <c r="G127" s="80"/>
      <c r="H127" s="80"/>
      <c r="I127" s="80"/>
      <c r="J127" s="80"/>
      <c r="K127" s="80"/>
      <c r="L127" s="80"/>
      <c r="M127" s="80"/>
      <c r="N127" s="80"/>
      <c r="O127" s="80"/>
      <c r="P127" s="28"/>
      <c r="Q127" s="59"/>
      <c r="R127" s="59"/>
      <c r="S127" s="59"/>
    </row>
    <row r="128" spans="1:19" ht="12.75" customHeight="1">
      <c r="A128" s="23"/>
      <c r="B128" s="23"/>
      <c r="C128" s="23"/>
      <c r="D128" s="23"/>
      <c r="E128" s="23"/>
      <c r="K128" s="23"/>
      <c r="L128" s="23"/>
      <c r="M128" s="23"/>
      <c r="N128" s="23"/>
      <c r="O128" s="23"/>
      <c r="P128" s="28"/>
      <c r="Q128" s="59"/>
      <c r="R128" s="59"/>
      <c r="S128" s="59"/>
    </row>
    <row r="129" spans="1:42" ht="12.75" customHeight="1">
      <c r="D129" s="78"/>
      <c r="E129" s="78"/>
      <c r="F129" s="78"/>
      <c r="I129" s="28"/>
      <c r="P129" s="28"/>
      <c r="Q129" s="59"/>
      <c r="R129" s="59"/>
      <c r="S129" s="59"/>
    </row>
    <row r="130" spans="1:42" ht="12.75" hidden="1" customHeight="1">
      <c r="A130" s="25" t="s">
        <v>232</v>
      </c>
      <c r="B130" s="25"/>
      <c r="C130" s="25"/>
      <c r="D130" s="41" t="s">
        <v>233</v>
      </c>
      <c r="E130" s="41" t="s">
        <v>191</v>
      </c>
      <c r="F130" s="25" t="s">
        <v>234</v>
      </c>
      <c r="G130" s="25" t="s">
        <v>192</v>
      </c>
      <c r="H130" s="25" t="s">
        <v>235</v>
      </c>
      <c r="I130" s="25" t="s">
        <v>236</v>
      </c>
      <c r="P130" s="28"/>
      <c r="Q130" s="59"/>
      <c r="R130" s="59"/>
      <c r="S130" s="59"/>
    </row>
    <row r="131" spans="1:42" ht="12.75" hidden="1" customHeight="1">
      <c r="A131" s="107" t="str">
        <f>_xlfn.CONCAT(V$4,W4)</f>
        <v>LED_Panel_Recessed_1x4&lt;3000</v>
      </c>
      <c r="B131" s="101">
        <v>4</v>
      </c>
      <c r="C131" s="106" t="s">
        <v>237</v>
      </c>
      <c r="D131" s="20">
        <v>0</v>
      </c>
      <c r="E131" s="20">
        <v>0</v>
      </c>
      <c r="F131" s="20">
        <v>1000</v>
      </c>
      <c r="G131" s="20">
        <v>1000</v>
      </c>
      <c r="H131" s="104">
        <v>0</v>
      </c>
      <c r="I131" s="104">
        <v>3000</v>
      </c>
      <c r="P131" s="28"/>
      <c r="Q131" s="59"/>
      <c r="R131" s="59"/>
      <c r="S131" s="59"/>
    </row>
    <row r="132" spans="1:42" ht="12.75" hidden="1" customHeight="1">
      <c r="A132" s="107" t="str">
        <f>_xlfn.CONCAT(V$4,W5)</f>
        <v>LED_Panel_Recessed_1x4&gt;=3000 to &lt;7500</v>
      </c>
      <c r="B132" s="101">
        <v>15</v>
      </c>
      <c r="C132" s="106" t="s">
        <v>237</v>
      </c>
      <c r="D132" s="20">
        <v>0</v>
      </c>
      <c r="E132" s="20">
        <v>0</v>
      </c>
      <c r="F132" s="20">
        <v>1000</v>
      </c>
      <c r="G132" s="20">
        <v>1000</v>
      </c>
      <c r="H132" s="104">
        <v>3000</v>
      </c>
      <c r="I132" s="104">
        <v>7500</v>
      </c>
      <c r="P132" s="28"/>
      <c r="Q132" s="59"/>
      <c r="R132" s="59"/>
      <c r="S132" s="59"/>
    </row>
    <row r="133" spans="1:42" ht="12.75" hidden="1" customHeight="1">
      <c r="A133" s="107" t="str">
        <f>_xlfn.CONCAT(V$5,X4)</f>
        <v>LED_Panel_Recessed_2x4&gt;=3000 to &lt;7500</v>
      </c>
      <c r="B133" s="101">
        <v>15</v>
      </c>
      <c r="C133" s="106" t="s">
        <v>237</v>
      </c>
      <c r="D133" s="20">
        <v>0</v>
      </c>
      <c r="E133" s="20">
        <v>0</v>
      </c>
      <c r="F133" s="20">
        <v>1000</v>
      </c>
      <c r="G133" s="20">
        <v>1000</v>
      </c>
      <c r="H133" s="104">
        <v>3000</v>
      </c>
      <c r="I133" s="104">
        <v>7500</v>
      </c>
      <c r="P133" s="28"/>
      <c r="Q133" s="59"/>
      <c r="R133" s="59"/>
      <c r="S133" s="59"/>
    </row>
    <row r="134" spans="1:42" ht="12.75" hidden="1" customHeight="1">
      <c r="A134" s="107" t="str">
        <f>_xlfn.CONCAT(V$6,Y4)</f>
        <v>LED_Panel_Recessed_2x2&lt;3000</v>
      </c>
      <c r="B134" s="101">
        <v>15</v>
      </c>
      <c r="C134" s="106" t="s">
        <v>237</v>
      </c>
      <c r="D134" s="20">
        <v>0</v>
      </c>
      <c r="E134" s="20">
        <v>0</v>
      </c>
      <c r="F134" s="20">
        <v>1000</v>
      </c>
      <c r="G134" s="20">
        <v>1000</v>
      </c>
      <c r="H134" s="104">
        <v>0</v>
      </c>
      <c r="I134" s="104">
        <v>3000</v>
      </c>
      <c r="Q134" s="59"/>
      <c r="R134" s="59"/>
      <c r="S134" s="59"/>
    </row>
    <row r="135" spans="1:42" ht="12.75" hidden="1" customHeight="1">
      <c r="A135" s="107" t="str">
        <f>_xlfn.CONCAT(V$6,Y5)</f>
        <v>LED_Panel_Recessed_2x2&gt;=3000 to &lt;7500</v>
      </c>
      <c r="B135" s="101">
        <v>15</v>
      </c>
      <c r="C135" s="106" t="s">
        <v>237</v>
      </c>
      <c r="D135" s="20">
        <v>0</v>
      </c>
      <c r="E135" s="20">
        <v>0</v>
      </c>
      <c r="F135" s="20">
        <v>1000</v>
      </c>
      <c r="G135" s="20">
        <v>1000</v>
      </c>
      <c r="H135" s="104">
        <v>3000</v>
      </c>
      <c r="I135" s="104">
        <v>7500</v>
      </c>
      <c r="Q135" s="59"/>
      <c r="R135" s="59"/>
    </row>
    <row r="136" spans="1:42" ht="12.75" hidden="1" customHeight="1">
      <c r="A136" s="107" t="str">
        <f>_xlfn.CONCAT(V$7,Z4)</f>
        <v>LED_Panel_Surface_Suspended&lt;3000</v>
      </c>
      <c r="B136" s="101">
        <v>4</v>
      </c>
      <c r="C136" s="106" t="s">
        <v>237</v>
      </c>
      <c r="D136" s="20">
        <v>0</v>
      </c>
      <c r="E136" s="20">
        <v>0</v>
      </c>
      <c r="F136" s="20">
        <v>1000</v>
      </c>
      <c r="G136" s="20">
        <v>1000</v>
      </c>
      <c r="H136" s="104">
        <v>0</v>
      </c>
      <c r="I136" s="104">
        <v>3000</v>
      </c>
      <c r="Q136" s="59"/>
      <c r="R136" s="59"/>
    </row>
    <row r="137" spans="1:42" ht="12.75" hidden="1" customHeight="1">
      <c r="A137" s="107" t="str">
        <f>_xlfn.CONCAT(V$7,Z5)</f>
        <v>LED_Panel_Surface_Suspended&gt;=3000 to &lt;7500</v>
      </c>
      <c r="B137" s="101">
        <v>15</v>
      </c>
      <c r="C137" s="106" t="s">
        <v>237</v>
      </c>
      <c r="D137" s="20">
        <v>0</v>
      </c>
      <c r="E137" s="20">
        <v>0</v>
      </c>
      <c r="F137" s="20">
        <v>1000</v>
      </c>
      <c r="G137" s="20">
        <v>1000</v>
      </c>
      <c r="H137" s="104">
        <v>3000</v>
      </c>
      <c r="I137" s="104">
        <v>7500</v>
      </c>
      <c r="Q137" s="59"/>
      <c r="R137" s="59"/>
    </row>
    <row r="138" spans="1:42" ht="12.75" hidden="1" customHeight="1">
      <c r="A138" s="107" t="str">
        <f>_xlfn.CONCAT(V$7,Z6)</f>
        <v>LED_Panel_Surface_Suspended&gt;=7500</v>
      </c>
      <c r="B138" s="101">
        <v>35</v>
      </c>
      <c r="C138" s="106" t="s">
        <v>237</v>
      </c>
      <c r="D138" s="20">
        <v>0</v>
      </c>
      <c r="E138" s="20">
        <v>0</v>
      </c>
      <c r="F138" s="20">
        <v>1000</v>
      </c>
      <c r="G138" s="20">
        <v>1000</v>
      </c>
      <c r="H138" s="104">
        <v>7500</v>
      </c>
      <c r="I138" s="104">
        <v>100000</v>
      </c>
      <c r="Q138" s="59"/>
      <c r="R138" s="59"/>
      <c r="V138" s="20"/>
    </row>
    <row r="139" spans="1:42" ht="12.75" hidden="1" customHeight="1">
      <c r="A139" s="106" t="s">
        <v>238</v>
      </c>
      <c r="B139" s="101">
        <v>5</v>
      </c>
      <c r="C139" s="106" t="s">
        <v>239</v>
      </c>
      <c r="D139" s="20">
        <v>0</v>
      </c>
      <c r="E139" s="20">
        <v>0</v>
      </c>
      <c r="F139" s="20">
        <v>1000</v>
      </c>
      <c r="G139" s="20">
        <v>1000</v>
      </c>
      <c r="M139" s="28"/>
      <c r="N139" s="59"/>
      <c r="O139" s="28"/>
      <c r="Q139" s="59"/>
      <c r="R139" s="59"/>
      <c r="V139" s="20"/>
    </row>
    <row r="140" spans="1:42" ht="12.75" hidden="1" customHeight="1">
      <c r="A140" s="106" t="s">
        <v>240</v>
      </c>
      <c r="B140" s="101">
        <v>5</v>
      </c>
      <c r="C140" s="106" t="s">
        <v>239</v>
      </c>
      <c r="D140" s="20">
        <v>0</v>
      </c>
      <c r="E140" s="20">
        <v>0</v>
      </c>
      <c r="F140" s="20">
        <v>1000</v>
      </c>
      <c r="G140" s="20">
        <v>1000</v>
      </c>
      <c r="M140" s="28"/>
      <c r="N140" s="59"/>
      <c r="O140" s="28"/>
      <c r="Q140" s="59"/>
      <c r="R140" s="59"/>
      <c r="V140" s="20"/>
    </row>
    <row r="141" spans="1:42" ht="14.25" hidden="1" customHeight="1">
      <c r="A141" s="106" t="s">
        <v>241</v>
      </c>
      <c r="B141" s="101">
        <v>5</v>
      </c>
      <c r="C141" s="106" t="s">
        <v>239</v>
      </c>
      <c r="D141" s="20">
        <v>0</v>
      </c>
      <c r="E141" s="20">
        <v>0</v>
      </c>
      <c r="F141" s="20">
        <v>1000</v>
      </c>
      <c r="G141" s="20">
        <v>1000</v>
      </c>
      <c r="M141" s="28"/>
      <c r="N141" s="59"/>
      <c r="O141" s="28"/>
      <c r="Q141" s="59"/>
      <c r="R141" s="59"/>
      <c r="V141" s="20"/>
    </row>
    <row r="142" spans="1:42" ht="14.25" hidden="1" customHeight="1">
      <c r="A142" s="106" t="s">
        <v>242</v>
      </c>
      <c r="B142" s="101">
        <v>5</v>
      </c>
      <c r="C142" s="106" t="s">
        <v>239</v>
      </c>
      <c r="D142" s="20">
        <v>0</v>
      </c>
      <c r="E142" s="20">
        <v>0</v>
      </c>
      <c r="F142" s="20">
        <v>1000</v>
      </c>
      <c r="G142" s="20">
        <v>1000</v>
      </c>
      <c r="M142" s="28"/>
      <c r="N142" s="59"/>
      <c r="O142" s="28"/>
      <c r="Q142" s="59"/>
      <c r="R142" s="59"/>
      <c r="V142" s="20"/>
    </row>
    <row r="143" spans="1:42" ht="12.75" hidden="1" customHeight="1">
      <c r="A143" s="106" t="s">
        <v>243</v>
      </c>
      <c r="B143" s="101">
        <v>5</v>
      </c>
      <c r="C143" s="106" t="s">
        <v>239</v>
      </c>
      <c r="D143" s="20">
        <v>0</v>
      </c>
      <c r="E143" s="20">
        <v>0</v>
      </c>
      <c r="F143" s="20">
        <v>1000</v>
      </c>
      <c r="G143" s="20">
        <v>1000</v>
      </c>
      <c r="M143" s="28"/>
      <c r="N143" s="59"/>
      <c r="O143" s="28"/>
      <c r="Q143" s="59"/>
      <c r="R143" s="59"/>
      <c r="V143" s="20"/>
    </row>
    <row r="144" spans="1:42" ht="12.75" hidden="1" customHeight="1">
      <c r="A144" s="106" t="s">
        <v>244</v>
      </c>
      <c r="B144" s="101">
        <v>5</v>
      </c>
      <c r="C144" s="106" t="s">
        <v>239</v>
      </c>
      <c r="D144" s="20">
        <v>0</v>
      </c>
      <c r="E144" s="20">
        <v>0</v>
      </c>
      <c r="F144" s="20">
        <v>1000</v>
      </c>
      <c r="G144" s="20">
        <v>1000</v>
      </c>
      <c r="M144" s="28"/>
      <c r="N144" s="59"/>
      <c r="O144" s="28"/>
      <c r="Q144" s="59"/>
      <c r="R144" s="59"/>
      <c r="S144" s="20"/>
      <c r="T144" s="20"/>
      <c r="U144" s="20"/>
      <c r="V144" s="20"/>
      <c r="AN144" s="22"/>
      <c r="AO144" s="22"/>
      <c r="AP144" s="22"/>
    </row>
    <row r="145" spans="1:42" ht="12.75" hidden="1" customHeight="1">
      <c r="A145" s="106" t="s">
        <v>245</v>
      </c>
      <c r="B145" s="101">
        <v>5</v>
      </c>
      <c r="C145" s="106" t="s">
        <v>239</v>
      </c>
      <c r="D145" s="20">
        <v>0</v>
      </c>
      <c r="E145" s="20">
        <v>0</v>
      </c>
      <c r="F145" s="20">
        <v>1000</v>
      </c>
      <c r="G145" s="20">
        <v>1000</v>
      </c>
      <c r="M145" s="28"/>
      <c r="N145" s="59"/>
      <c r="O145" s="28"/>
      <c r="Q145" s="59"/>
      <c r="R145" s="59"/>
      <c r="S145" s="20"/>
      <c r="T145" s="20"/>
      <c r="U145" s="20"/>
      <c r="V145" s="20"/>
      <c r="AN145" s="22"/>
      <c r="AO145" s="22"/>
      <c r="AP145" s="22"/>
    </row>
    <row r="146" spans="1:42" ht="12.75" hidden="1" customHeight="1">
      <c r="A146" s="106" t="s">
        <v>246</v>
      </c>
      <c r="B146" s="101">
        <v>5</v>
      </c>
      <c r="C146" s="106" t="s">
        <v>239</v>
      </c>
      <c r="D146" s="20">
        <v>0</v>
      </c>
      <c r="E146" s="20">
        <v>0</v>
      </c>
      <c r="F146" s="20">
        <v>1000</v>
      </c>
      <c r="G146" s="20">
        <v>1000</v>
      </c>
      <c r="M146" s="28"/>
      <c r="N146" s="59"/>
      <c r="O146" s="28"/>
      <c r="Q146" s="59"/>
      <c r="R146" s="59"/>
      <c r="S146" s="20"/>
      <c r="T146" s="20"/>
      <c r="U146" s="20"/>
      <c r="V146" s="20"/>
      <c r="AN146" s="22"/>
      <c r="AO146" s="22"/>
      <c r="AP146" s="22"/>
    </row>
    <row r="147" spans="1:42" ht="12.75" hidden="1" customHeight="1">
      <c r="A147" s="106" t="s">
        <v>247</v>
      </c>
      <c r="B147" s="101">
        <v>5</v>
      </c>
      <c r="C147" s="106" t="s">
        <v>239</v>
      </c>
      <c r="D147" s="20">
        <v>0</v>
      </c>
      <c r="E147" s="20">
        <v>0</v>
      </c>
      <c r="F147" s="20">
        <v>1000</v>
      </c>
      <c r="G147" s="20">
        <v>1000</v>
      </c>
      <c r="M147" s="28"/>
      <c r="N147" s="59"/>
      <c r="O147" s="28"/>
      <c r="Q147" s="59"/>
      <c r="R147" s="59"/>
      <c r="S147" s="20"/>
      <c r="T147" s="20"/>
      <c r="U147" s="20"/>
      <c r="V147" s="20"/>
    </row>
    <row r="148" spans="1:42" ht="12.75" hidden="1" customHeight="1">
      <c r="A148" s="106" t="s">
        <v>248</v>
      </c>
      <c r="B148" s="101">
        <v>5</v>
      </c>
      <c r="C148" s="106" t="s">
        <v>239</v>
      </c>
      <c r="D148" s="20">
        <v>0</v>
      </c>
      <c r="E148" s="20">
        <v>0</v>
      </c>
      <c r="F148" s="20">
        <v>1000</v>
      </c>
      <c r="G148" s="20">
        <v>1000</v>
      </c>
      <c r="M148" s="28"/>
      <c r="N148" s="59"/>
      <c r="O148" s="28"/>
      <c r="Q148" s="59"/>
      <c r="R148" s="59"/>
      <c r="S148" s="20"/>
      <c r="T148" s="20"/>
      <c r="U148" s="20"/>
      <c r="V148" s="20"/>
    </row>
    <row r="149" spans="1:42" ht="12.75" hidden="1" customHeight="1">
      <c r="A149" s="106" t="s">
        <v>249</v>
      </c>
      <c r="B149" s="101">
        <v>5</v>
      </c>
      <c r="C149" s="106" t="s">
        <v>239</v>
      </c>
      <c r="D149" s="20">
        <v>0</v>
      </c>
      <c r="E149" s="20">
        <v>0</v>
      </c>
      <c r="F149" s="20">
        <v>1000</v>
      </c>
      <c r="G149" s="20">
        <v>1000</v>
      </c>
      <c r="M149" s="28"/>
      <c r="N149" s="59"/>
      <c r="O149" s="28"/>
      <c r="Q149" s="59"/>
      <c r="R149" s="59"/>
      <c r="S149" s="20"/>
      <c r="T149" s="20"/>
      <c r="U149" s="20"/>
      <c r="V149" s="20"/>
    </row>
    <row r="150" spans="1:42" ht="12.75" hidden="1" customHeight="1">
      <c r="A150" s="106" t="s">
        <v>250</v>
      </c>
      <c r="B150" s="101">
        <v>5</v>
      </c>
      <c r="C150" s="106" t="s">
        <v>239</v>
      </c>
      <c r="D150" s="20">
        <v>0</v>
      </c>
      <c r="E150" s="20">
        <v>0</v>
      </c>
      <c r="F150" s="20">
        <v>1000</v>
      </c>
      <c r="G150" s="20">
        <v>1000</v>
      </c>
      <c r="M150" s="28"/>
      <c r="N150" s="59"/>
      <c r="O150" s="28"/>
      <c r="Q150" s="59"/>
      <c r="R150" s="59"/>
      <c r="S150" s="20"/>
      <c r="T150" s="20"/>
      <c r="U150" s="20"/>
      <c r="V150" s="20"/>
    </row>
    <row r="151" spans="1:42" ht="12.75" hidden="1" customHeight="1">
      <c r="A151" s="106" t="s">
        <v>251</v>
      </c>
      <c r="B151" s="101">
        <v>5</v>
      </c>
      <c r="C151" s="106" t="s">
        <v>239</v>
      </c>
      <c r="D151" s="20">
        <v>0</v>
      </c>
      <c r="E151" s="20">
        <v>0</v>
      </c>
      <c r="F151" s="20">
        <v>1000</v>
      </c>
      <c r="G151" s="20">
        <v>1000</v>
      </c>
      <c r="M151" s="28"/>
      <c r="N151" s="59"/>
      <c r="O151" s="28"/>
      <c r="Q151" s="59"/>
      <c r="R151" s="59"/>
      <c r="S151" s="20"/>
      <c r="T151" s="20"/>
      <c r="U151" s="20"/>
      <c r="V151" s="20"/>
    </row>
    <row r="152" spans="1:42" ht="12.75" hidden="1" customHeight="1">
      <c r="A152" s="106" t="s">
        <v>252</v>
      </c>
      <c r="B152" s="101">
        <v>5</v>
      </c>
      <c r="C152" s="106" t="s">
        <v>239</v>
      </c>
      <c r="D152" s="20">
        <v>0</v>
      </c>
      <c r="E152" s="20">
        <v>0</v>
      </c>
      <c r="F152" s="20">
        <v>1000</v>
      </c>
      <c r="G152" s="20">
        <v>1000</v>
      </c>
      <c r="M152" s="28"/>
      <c r="N152" s="59"/>
      <c r="O152" s="28"/>
      <c r="Q152" s="59"/>
      <c r="R152" s="59"/>
      <c r="S152" s="59"/>
      <c r="T152" s="59"/>
      <c r="U152" s="20"/>
      <c r="V152" s="20"/>
    </row>
    <row r="153" spans="1:42" ht="12.75" hidden="1" customHeight="1">
      <c r="A153" s="106" t="s">
        <v>253</v>
      </c>
      <c r="B153" s="101">
        <v>5</v>
      </c>
      <c r="C153" s="106" t="s">
        <v>239</v>
      </c>
      <c r="D153" s="20">
        <v>0</v>
      </c>
      <c r="E153" s="20">
        <v>0</v>
      </c>
      <c r="F153" s="20">
        <v>1000</v>
      </c>
      <c r="G153" s="20">
        <v>1000</v>
      </c>
      <c r="M153" s="28"/>
      <c r="N153" s="59"/>
      <c r="O153" s="28"/>
      <c r="Q153" s="59"/>
      <c r="R153" s="20"/>
      <c r="S153" s="20"/>
      <c r="T153" s="20"/>
      <c r="U153" s="20"/>
      <c r="V153" s="20"/>
    </row>
    <row r="154" spans="1:42" ht="12.75" hidden="1" customHeight="1">
      <c r="A154" s="106" t="s">
        <v>254</v>
      </c>
      <c r="B154" s="101">
        <v>5</v>
      </c>
      <c r="C154" s="106" t="s">
        <v>239</v>
      </c>
      <c r="D154" s="20">
        <v>0</v>
      </c>
      <c r="E154" s="20">
        <v>0</v>
      </c>
      <c r="F154" s="20">
        <v>1000</v>
      </c>
      <c r="G154" s="20">
        <v>1000</v>
      </c>
      <c r="M154" s="28"/>
      <c r="N154" s="59"/>
      <c r="O154" s="28"/>
      <c r="R154" s="20"/>
      <c r="S154" s="20"/>
      <c r="T154" s="20"/>
      <c r="U154" s="20"/>
      <c r="V154" s="20"/>
    </row>
    <row r="155" spans="1:42" ht="12.75" hidden="1" customHeight="1">
      <c r="A155" s="106" t="str">
        <f>_xlfn.CONCAT(AA$3,AA4)</f>
        <v>Exterior_HID_FixturesMH/HPS to LED Fixture &lt;50W</v>
      </c>
      <c r="B155" s="101">
        <v>15</v>
      </c>
      <c r="C155" s="106" t="s">
        <v>237</v>
      </c>
      <c r="D155" s="104">
        <v>0</v>
      </c>
      <c r="E155" s="104">
        <v>0</v>
      </c>
      <c r="F155" s="104">
        <v>50</v>
      </c>
      <c r="G155" s="104">
        <v>1000</v>
      </c>
      <c r="I155" s="28"/>
      <c r="M155" s="28"/>
      <c r="N155" s="59"/>
      <c r="O155" s="28"/>
      <c r="R155" s="20"/>
      <c r="S155" s="20"/>
      <c r="T155" s="20"/>
      <c r="U155" s="20"/>
      <c r="V155" s="20"/>
    </row>
    <row r="156" spans="1:42" ht="12.75" hidden="1" customHeight="1">
      <c r="A156" s="106" t="str">
        <f>_xlfn.CONCAT(AA$3,AA5)</f>
        <v>Exterior_HID_FixturesMH/HPS to LED Fixture &gt;=50W to &lt;150W</v>
      </c>
      <c r="B156" s="101">
        <v>30</v>
      </c>
      <c r="C156" s="106" t="s">
        <v>237</v>
      </c>
      <c r="D156" s="104">
        <v>50</v>
      </c>
      <c r="E156" s="104">
        <v>0</v>
      </c>
      <c r="F156" s="104">
        <v>150</v>
      </c>
      <c r="G156" s="104">
        <v>1000</v>
      </c>
      <c r="I156" s="28"/>
      <c r="M156" s="28"/>
      <c r="N156" s="28"/>
      <c r="O156" s="28"/>
      <c r="R156" s="20"/>
      <c r="S156" s="20"/>
      <c r="T156" s="20"/>
      <c r="U156" s="20"/>
      <c r="V156" s="20"/>
    </row>
    <row r="157" spans="1:42" ht="12.75" hidden="1" customHeight="1">
      <c r="A157" s="106" t="str">
        <f>_xlfn.CONCAT(AA$3,AA6)</f>
        <v>Exterior_HID_FixturesMH/HPS to LED Fixture &gt;=150W to &lt;255W</v>
      </c>
      <c r="B157" s="101">
        <v>110</v>
      </c>
      <c r="C157" s="106" t="s">
        <v>237</v>
      </c>
      <c r="D157" s="104">
        <v>150</v>
      </c>
      <c r="E157" s="104">
        <v>0</v>
      </c>
      <c r="F157" s="104">
        <v>255</v>
      </c>
      <c r="G157" s="104">
        <v>1000</v>
      </c>
      <c r="I157" s="28"/>
      <c r="M157" s="28"/>
      <c r="N157" s="28"/>
      <c r="O157" s="28"/>
      <c r="R157" s="20"/>
      <c r="S157" s="20"/>
      <c r="T157" s="20"/>
      <c r="U157" s="20"/>
      <c r="V157" s="20"/>
    </row>
    <row r="158" spans="1:42" ht="12.75" hidden="1" customHeight="1">
      <c r="A158" s="106" t="str">
        <f>_xlfn.CONCAT(AA$3,AA7)</f>
        <v>Exterior_HID_FixturesMH/HPS to LED Fixture  &gt;=255W</v>
      </c>
      <c r="B158" s="101">
        <v>215</v>
      </c>
      <c r="C158" s="106" t="s">
        <v>237</v>
      </c>
      <c r="D158" s="104">
        <v>255</v>
      </c>
      <c r="E158" s="104">
        <v>0</v>
      </c>
      <c r="F158" s="104">
        <v>1000</v>
      </c>
      <c r="G158" s="104">
        <v>1000</v>
      </c>
      <c r="I158" s="28"/>
      <c r="L158" s="46"/>
      <c r="M158" s="28"/>
      <c r="N158" s="28"/>
      <c r="O158" s="28"/>
      <c r="R158" s="20"/>
      <c r="S158" s="20"/>
      <c r="T158" s="20"/>
      <c r="U158" s="20"/>
      <c r="V158" s="20"/>
    </row>
    <row r="159" spans="1:42" ht="12.75" hidden="1" customHeight="1">
      <c r="A159" s="106" t="str">
        <f>_xlfn.CONCAT(AB$3,AB4)</f>
        <v>Interior_HID_FixturesMH/HPS to LED Fixture &lt;160W</v>
      </c>
      <c r="B159" s="101">
        <v>110</v>
      </c>
      <c r="C159" s="106" t="s">
        <v>237</v>
      </c>
      <c r="D159" s="104">
        <v>0</v>
      </c>
      <c r="E159" s="104">
        <v>0</v>
      </c>
      <c r="F159" s="104">
        <v>159</v>
      </c>
      <c r="G159" s="104">
        <v>1000</v>
      </c>
      <c r="I159" s="28"/>
      <c r="M159" s="28"/>
      <c r="N159" s="28"/>
      <c r="O159" s="28"/>
      <c r="R159" s="20"/>
      <c r="S159" s="20"/>
      <c r="T159" s="20"/>
      <c r="U159" s="20"/>
      <c r="V159" s="20"/>
    </row>
    <row r="160" spans="1:42" ht="12.75" hidden="1" customHeight="1">
      <c r="A160" s="106" t="str">
        <f>_xlfn.CONCAT(AB$3,AB5)</f>
        <v>Interior_HID_FixturesMH/HPS to LED Fixture  &gt;=160W</v>
      </c>
      <c r="B160" s="101">
        <v>215</v>
      </c>
      <c r="C160" s="106" t="s">
        <v>237</v>
      </c>
      <c r="D160" s="104">
        <v>160</v>
      </c>
      <c r="E160" s="104">
        <v>0</v>
      </c>
      <c r="F160" s="104">
        <v>1000</v>
      </c>
      <c r="G160" s="104">
        <v>1000</v>
      </c>
      <c r="I160" s="28"/>
      <c r="M160" s="28"/>
      <c r="N160" s="28"/>
      <c r="O160" s="28"/>
      <c r="R160" s="20"/>
      <c r="S160" s="20"/>
      <c r="T160" s="20"/>
      <c r="U160" s="20"/>
      <c r="V160" s="20"/>
    </row>
    <row r="161" spans="1:42" ht="12.75" hidden="1" customHeight="1">
      <c r="A161" s="106"/>
      <c r="B161" s="101"/>
      <c r="C161" s="106"/>
      <c r="D161" s="104"/>
      <c r="E161" s="104"/>
      <c r="F161" s="104"/>
      <c r="G161" s="104"/>
      <c r="I161" s="28"/>
      <c r="L161" s="46"/>
      <c r="M161" s="28"/>
      <c r="N161" s="28"/>
      <c r="O161" s="28"/>
      <c r="R161" s="20"/>
      <c r="S161" s="20"/>
      <c r="T161" s="20"/>
      <c r="U161" s="20"/>
      <c r="V161" s="20"/>
    </row>
    <row r="162" spans="1:42" ht="12.75" hidden="1" customHeight="1">
      <c r="A162" s="106" t="str">
        <f>_xlfn.CONCAT(AC$3,AC4)</f>
        <v>Exterior_HID_LampsMH/HPS to LED Lamp &lt;35W</v>
      </c>
      <c r="B162" s="101">
        <v>7.5</v>
      </c>
      <c r="C162" s="106" t="s">
        <v>239</v>
      </c>
      <c r="D162" s="104">
        <v>0</v>
      </c>
      <c r="E162" s="104">
        <v>0</v>
      </c>
      <c r="F162" s="104">
        <v>35</v>
      </c>
      <c r="G162" s="104">
        <v>1000</v>
      </c>
      <c r="I162" s="28"/>
      <c r="M162" s="28"/>
      <c r="N162" s="28"/>
      <c r="O162" s="28"/>
      <c r="R162" s="20"/>
      <c r="S162" s="20"/>
      <c r="T162" s="20"/>
      <c r="U162" s="20"/>
      <c r="V162" s="20"/>
    </row>
    <row r="163" spans="1:42" ht="12.75" hidden="1" customHeight="1">
      <c r="A163" s="106" t="str">
        <f>_xlfn.CONCAT(AC$3,AC5)</f>
        <v>Exterior_HID_LampsMH/HPS to LED Lamp &gt;=35W to &lt;100W</v>
      </c>
      <c r="B163" s="101">
        <v>60</v>
      </c>
      <c r="C163" s="106" t="s">
        <v>239</v>
      </c>
      <c r="D163" s="104">
        <v>35</v>
      </c>
      <c r="E163" s="104">
        <v>0</v>
      </c>
      <c r="F163" s="104">
        <v>100</v>
      </c>
      <c r="G163" s="104">
        <v>1000</v>
      </c>
      <c r="I163" s="28"/>
      <c r="M163" s="28"/>
      <c r="N163" s="28"/>
      <c r="O163" s="28"/>
      <c r="R163" s="20"/>
      <c r="S163" s="20"/>
      <c r="T163" s="20"/>
      <c r="U163" s="20"/>
      <c r="V163" s="20"/>
    </row>
    <row r="164" spans="1:42" ht="12.75" hidden="1" customHeight="1">
      <c r="A164" s="106" t="str">
        <f>_xlfn.CONCAT(AC$3,AC6)</f>
        <v>Exterior_HID_LampsMH/HPS to LED Lamp &gt;=100W</v>
      </c>
      <c r="B164" s="101">
        <v>100</v>
      </c>
      <c r="C164" s="106" t="s">
        <v>239</v>
      </c>
      <c r="D164" s="104">
        <v>100</v>
      </c>
      <c r="E164" s="104">
        <v>0</v>
      </c>
      <c r="F164" s="104">
        <v>1000</v>
      </c>
      <c r="G164" s="104">
        <v>1000</v>
      </c>
      <c r="I164" s="28"/>
      <c r="J164" s="46"/>
      <c r="K164" s="46"/>
      <c r="L164" s="46"/>
      <c r="M164" s="28"/>
      <c r="N164" s="28"/>
      <c r="O164" s="28"/>
      <c r="R164" s="20"/>
      <c r="S164" s="20"/>
      <c r="T164" s="20"/>
      <c r="U164" s="20"/>
      <c r="V164" s="20"/>
    </row>
    <row r="165" spans="1:42" ht="12.75" hidden="1" customHeight="1">
      <c r="A165" s="106" t="str">
        <f>_xlfn.CONCAT(AD$3,AD4)</f>
        <v>Interior_HID_LampsMH/HPS to LED Lamp &lt;35W</v>
      </c>
      <c r="B165" s="101">
        <v>7.5</v>
      </c>
      <c r="C165" s="106" t="s">
        <v>239</v>
      </c>
      <c r="D165" s="104">
        <v>0</v>
      </c>
      <c r="E165" s="104">
        <v>0</v>
      </c>
      <c r="F165" s="104">
        <v>35</v>
      </c>
      <c r="G165" s="104">
        <v>1000</v>
      </c>
      <c r="I165" s="28"/>
      <c r="M165" s="28"/>
      <c r="N165" s="28"/>
      <c r="O165" s="28"/>
      <c r="R165" s="20"/>
      <c r="S165" s="20"/>
      <c r="T165" s="20"/>
      <c r="U165" s="20"/>
      <c r="V165" s="20"/>
    </row>
    <row r="166" spans="1:42" ht="12.75" hidden="1" customHeight="1">
      <c r="A166" s="106" t="str">
        <f>_xlfn.CONCAT(AD$3,AD5)</f>
        <v>Interior_HID_LampsMH/HPS to LED Lamp &gt;=35W to &lt;100W</v>
      </c>
      <c r="B166" s="101">
        <v>60</v>
      </c>
      <c r="C166" s="106" t="s">
        <v>239</v>
      </c>
      <c r="D166" s="104">
        <v>35</v>
      </c>
      <c r="E166" s="104">
        <v>0</v>
      </c>
      <c r="F166" s="104">
        <v>100</v>
      </c>
      <c r="G166" s="104">
        <v>1000</v>
      </c>
      <c r="I166" s="28"/>
      <c r="L166" s="46"/>
      <c r="M166" s="28"/>
      <c r="N166" s="28"/>
      <c r="O166" s="28"/>
      <c r="R166" s="20"/>
      <c r="S166" s="20"/>
      <c r="T166" s="20"/>
      <c r="U166" s="20"/>
      <c r="V166" s="20"/>
    </row>
    <row r="167" spans="1:42" ht="12.75" hidden="1" customHeight="1">
      <c r="A167" s="106" t="str">
        <f>_xlfn.CONCAT(AD$3,AD6)</f>
        <v>Interior_HID_LampsMH/HPS to LED Lamp &gt;=100W</v>
      </c>
      <c r="B167" s="101">
        <v>100</v>
      </c>
      <c r="C167" s="106" t="s">
        <v>239</v>
      </c>
      <c r="D167" s="104">
        <v>100</v>
      </c>
      <c r="E167" s="104">
        <v>0</v>
      </c>
      <c r="F167" s="104">
        <v>1000</v>
      </c>
      <c r="G167" s="104">
        <v>1000</v>
      </c>
      <c r="I167" s="28"/>
      <c r="M167" s="28"/>
      <c r="N167" s="28"/>
      <c r="O167" s="28"/>
      <c r="R167" s="20"/>
      <c r="S167" s="20"/>
      <c r="T167" s="20"/>
      <c r="U167" s="20"/>
      <c r="V167" s="20"/>
    </row>
    <row r="168" spans="1:42" ht="12.75" hidden="1" customHeight="1">
      <c r="A168" s="106" t="str">
        <f t="shared" ref="A168:A176" si="32">_xlfn.CONCAT(R$4,AE4)</f>
        <v>Exterior_LED_ReflectorBR20</v>
      </c>
      <c r="B168" s="101">
        <v>2.5</v>
      </c>
      <c r="C168" s="106" t="s">
        <v>239</v>
      </c>
      <c r="D168" s="20">
        <v>0</v>
      </c>
      <c r="E168" s="20">
        <v>0</v>
      </c>
      <c r="F168" s="20">
        <v>1000</v>
      </c>
      <c r="G168" s="20">
        <v>1000</v>
      </c>
      <c r="I168" s="28"/>
      <c r="L168" s="46"/>
      <c r="M168" s="28"/>
      <c r="N168" s="28"/>
      <c r="O168" s="28"/>
      <c r="R168" s="20"/>
      <c r="S168" s="20"/>
      <c r="T168" s="20"/>
      <c r="U168" s="20"/>
      <c r="V168" s="20"/>
    </row>
    <row r="169" spans="1:42" ht="12.75" hidden="1" customHeight="1">
      <c r="A169" s="106" t="str">
        <f t="shared" si="32"/>
        <v>Exterior_LED_ReflectorBR30</v>
      </c>
      <c r="B169" s="101">
        <v>5.25</v>
      </c>
      <c r="C169" s="106" t="s">
        <v>239</v>
      </c>
      <c r="D169" s="20">
        <v>0</v>
      </c>
      <c r="E169" s="20">
        <v>0</v>
      </c>
      <c r="F169" s="20">
        <v>1000</v>
      </c>
      <c r="G169" s="20">
        <v>1000</v>
      </c>
      <c r="I169" s="28"/>
      <c r="M169" s="28"/>
      <c r="N169" s="28"/>
      <c r="O169" s="28"/>
      <c r="R169" s="20"/>
      <c r="S169" s="20"/>
      <c r="T169" s="20"/>
      <c r="U169" s="20"/>
      <c r="V169" s="20"/>
    </row>
    <row r="170" spans="1:42" ht="12.75" hidden="1" customHeight="1">
      <c r="A170" s="106" t="str">
        <f t="shared" si="32"/>
        <v>Exterior_LED_ReflectorBR40</v>
      </c>
      <c r="B170" s="101">
        <v>5.25</v>
      </c>
      <c r="C170" s="106" t="s">
        <v>239</v>
      </c>
      <c r="D170" s="20">
        <v>0</v>
      </c>
      <c r="E170" s="20">
        <v>0</v>
      </c>
      <c r="F170" s="20">
        <v>1000</v>
      </c>
      <c r="G170" s="20">
        <v>1000</v>
      </c>
      <c r="I170" s="28"/>
      <c r="M170" s="28"/>
      <c r="N170" s="28"/>
      <c r="O170" s="28"/>
      <c r="R170" s="20"/>
      <c r="S170" s="20"/>
      <c r="T170" s="20"/>
      <c r="U170" s="20"/>
      <c r="V170" s="20"/>
    </row>
    <row r="171" spans="1:42" ht="12.75" hidden="1" customHeight="1">
      <c r="A171" s="106" t="str">
        <f t="shared" si="32"/>
        <v>Exterior_LED_ReflectorR20</v>
      </c>
      <c r="B171" s="101">
        <v>2.5</v>
      </c>
      <c r="C171" s="106" t="s">
        <v>239</v>
      </c>
      <c r="D171" s="20">
        <v>0</v>
      </c>
      <c r="E171" s="20">
        <v>0</v>
      </c>
      <c r="F171" s="20">
        <v>1000</v>
      </c>
      <c r="G171" s="20">
        <v>1000</v>
      </c>
      <c r="M171" s="28"/>
      <c r="N171" s="28"/>
      <c r="O171" s="28"/>
      <c r="R171" s="20"/>
      <c r="S171" s="20"/>
      <c r="T171" s="20"/>
      <c r="U171" s="20"/>
      <c r="V171" s="20"/>
    </row>
    <row r="172" spans="1:42" ht="12.75" hidden="1" customHeight="1">
      <c r="A172" s="106" t="str">
        <f t="shared" si="32"/>
        <v>Exterior_LED_ReflectorR30</v>
      </c>
      <c r="B172" s="101">
        <v>5.25</v>
      </c>
      <c r="C172" s="106" t="s">
        <v>239</v>
      </c>
      <c r="D172" s="20">
        <v>0</v>
      </c>
      <c r="E172" s="20">
        <v>0</v>
      </c>
      <c r="F172" s="20">
        <v>1000</v>
      </c>
      <c r="G172" s="20">
        <v>1000</v>
      </c>
      <c r="L172" s="46"/>
      <c r="M172" s="28"/>
      <c r="N172" s="28"/>
      <c r="O172" s="28"/>
      <c r="S172" s="20"/>
      <c r="T172" s="20"/>
      <c r="U172" s="20"/>
      <c r="V172" s="20"/>
    </row>
    <row r="173" spans="1:42" ht="12.75" hidden="1" customHeight="1">
      <c r="A173" s="106" t="str">
        <f t="shared" si="32"/>
        <v>Exterior_LED_ReflectorR40</v>
      </c>
      <c r="B173" s="101">
        <v>5.25</v>
      </c>
      <c r="C173" s="106" t="s">
        <v>239</v>
      </c>
      <c r="D173" s="20">
        <v>0</v>
      </c>
      <c r="E173" s="20">
        <v>0</v>
      </c>
      <c r="F173" s="20">
        <v>1000</v>
      </c>
      <c r="G173" s="20">
        <v>1000</v>
      </c>
      <c r="M173" s="28"/>
      <c r="N173" s="28"/>
      <c r="O173" s="28"/>
      <c r="S173" s="20"/>
      <c r="T173" s="20"/>
      <c r="U173" s="20"/>
      <c r="V173" s="20"/>
      <c r="AD173" s="19"/>
    </row>
    <row r="174" spans="1:42" ht="12.75" hidden="1" customHeight="1">
      <c r="A174" s="106" t="str">
        <f t="shared" si="32"/>
        <v>Exterior_LED_ReflectorPAR20</v>
      </c>
      <c r="B174" s="101">
        <v>6</v>
      </c>
      <c r="C174" s="106" t="s">
        <v>239</v>
      </c>
      <c r="D174" s="20">
        <v>0</v>
      </c>
      <c r="E174" s="20">
        <v>0</v>
      </c>
      <c r="F174" s="20">
        <v>1000</v>
      </c>
      <c r="G174" s="20">
        <v>1000</v>
      </c>
      <c r="M174" s="28"/>
      <c r="N174" s="28"/>
      <c r="O174" s="28"/>
      <c r="S174" s="20"/>
      <c r="T174" s="20"/>
      <c r="U174" s="20"/>
      <c r="V174" s="20"/>
      <c r="X174" s="19"/>
      <c r="Y174" s="19"/>
      <c r="Z174" s="19"/>
      <c r="AA174" s="19"/>
    </row>
    <row r="175" spans="1:42" ht="12.75" hidden="1" customHeight="1">
      <c r="A175" s="106" t="str">
        <f t="shared" si="32"/>
        <v>Exterior_LED_ReflectorPAR30</v>
      </c>
      <c r="B175" s="101">
        <v>8.5</v>
      </c>
      <c r="C175" s="106" t="s">
        <v>239</v>
      </c>
      <c r="D175" s="20">
        <v>0</v>
      </c>
      <c r="E175" s="20">
        <v>0</v>
      </c>
      <c r="F175" s="20">
        <v>1000</v>
      </c>
      <c r="G175" s="20">
        <v>1000</v>
      </c>
      <c r="I175" s="28"/>
      <c r="L175" s="46"/>
      <c r="M175" s="28"/>
      <c r="N175" s="28"/>
      <c r="O175" s="28"/>
      <c r="Q175" s="59"/>
      <c r="R175" s="59"/>
      <c r="S175" s="20"/>
      <c r="W175" s="19"/>
      <c r="AA175" s="19"/>
      <c r="AF175" s="19"/>
      <c r="AH175" s="19"/>
      <c r="AI175" s="19"/>
      <c r="AP175" s="19"/>
    </row>
    <row r="176" spans="1:42" ht="12.75" hidden="1" customHeight="1">
      <c r="A176" s="106" t="str">
        <f t="shared" si="32"/>
        <v>Exterior_LED_ReflectorPAR38</v>
      </c>
      <c r="B176" s="101">
        <v>8.5</v>
      </c>
      <c r="C176" s="106" t="s">
        <v>239</v>
      </c>
      <c r="D176" s="20">
        <v>0</v>
      </c>
      <c r="E176" s="20">
        <v>0</v>
      </c>
      <c r="F176" s="20">
        <v>1000</v>
      </c>
      <c r="G176" s="20">
        <v>1000</v>
      </c>
      <c r="I176" s="28"/>
      <c r="M176" s="28"/>
      <c r="N176" s="28"/>
      <c r="O176" s="28"/>
      <c r="Q176" s="59"/>
      <c r="R176" s="59"/>
      <c r="S176" s="20"/>
      <c r="AG176" s="26"/>
      <c r="AJ176" s="26"/>
      <c r="AK176" s="26"/>
      <c r="AL176" s="26"/>
      <c r="AM176" s="26"/>
      <c r="AN176" s="27"/>
    </row>
    <row r="177" spans="1:40" s="46" customFormat="1" ht="12.75" hidden="1" customHeight="1">
      <c r="A177" s="106" t="str">
        <f t="shared" ref="A177:A185" si="33">_xlfn.CONCAT(R$5,AF4)</f>
        <v>Interior_LED_ReflectorBR20</v>
      </c>
      <c r="B177" s="101">
        <v>2.5</v>
      </c>
      <c r="C177" s="106" t="s">
        <v>239</v>
      </c>
      <c r="D177" s="20">
        <v>0</v>
      </c>
      <c r="E177" s="20">
        <v>0</v>
      </c>
      <c r="F177" s="20">
        <v>1000</v>
      </c>
      <c r="G177" s="20">
        <v>1000</v>
      </c>
      <c r="H177" s="20"/>
      <c r="I177" s="28"/>
      <c r="J177" s="20"/>
      <c r="K177" s="20"/>
      <c r="M177" s="28"/>
      <c r="N177" s="28"/>
      <c r="O177" s="28"/>
      <c r="P177" s="20"/>
      <c r="Q177" s="59"/>
      <c r="R177" s="59"/>
      <c r="S177" s="20"/>
      <c r="T177" s="45"/>
      <c r="U177" s="45"/>
      <c r="V177" s="45"/>
      <c r="AG177" s="56"/>
      <c r="AJ177" s="56"/>
      <c r="AK177" s="56"/>
      <c r="AL177" s="56"/>
      <c r="AM177" s="56"/>
      <c r="AN177" s="57"/>
    </row>
    <row r="178" spans="1:40" ht="12.75" hidden="1" customHeight="1">
      <c r="A178" s="106" t="str">
        <f t="shared" si="33"/>
        <v>Interior_LED_ReflectorBR30</v>
      </c>
      <c r="B178" s="101">
        <v>5.25</v>
      </c>
      <c r="C178" s="106" t="s">
        <v>239</v>
      </c>
      <c r="D178" s="20">
        <v>0</v>
      </c>
      <c r="E178" s="20">
        <v>0</v>
      </c>
      <c r="F178" s="20">
        <v>1000</v>
      </c>
      <c r="G178" s="20">
        <v>1000</v>
      </c>
      <c r="I178" s="28"/>
      <c r="M178" s="28"/>
      <c r="N178" s="28"/>
      <c r="O178" s="28"/>
      <c r="Q178" s="59"/>
      <c r="R178" s="59"/>
      <c r="S178" s="20"/>
      <c r="AG178" s="26"/>
      <c r="AJ178" s="26"/>
      <c r="AK178" s="26"/>
      <c r="AL178" s="26"/>
      <c r="AM178" s="26"/>
      <c r="AN178" s="27"/>
    </row>
    <row r="179" spans="1:40" ht="12.75" hidden="1" customHeight="1">
      <c r="A179" s="106" t="str">
        <f t="shared" si="33"/>
        <v>Interior_LED_ReflectorBR40</v>
      </c>
      <c r="B179" s="101">
        <v>5.25</v>
      </c>
      <c r="C179" s="106" t="s">
        <v>239</v>
      </c>
      <c r="D179" s="20">
        <v>0</v>
      </c>
      <c r="E179" s="20">
        <v>0</v>
      </c>
      <c r="F179" s="20">
        <v>1000</v>
      </c>
      <c r="G179" s="20">
        <v>1000</v>
      </c>
      <c r="I179" s="28"/>
      <c r="M179" s="28"/>
      <c r="N179" s="28"/>
      <c r="O179" s="28"/>
      <c r="Q179" s="59"/>
      <c r="R179" s="59"/>
      <c r="AG179" s="26"/>
      <c r="AJ179" s="26"/>
      <c r="AK179" s="26"/>
      <c r="AL179" s="26"/>
      <c r="AM179" s="26"/>
      <c r="AN179" s="27"/>
    </row>
    <row r="180" spans="1:40" ht="12.75" hidden="1" customHeight="1">
      <c r="A180" s="106" t="str">
        <f t="shared" si="33"/>
        <v>Interior_LED_ReflectorR20</v>
      </c>
      <c r="B180" s="101">
        <v>2.5</v>
      </c>
      <c r="C180" s="106" t="s">
        <v>239</v>
      </c>
      <c r="D180" s="20">
        <v>0</v>
      </c>
      <c r="E180" s="20">
        <v>0</v>
      </c>
      <c r="F180" s="20">
        <v>1000</v>
      </c>
      <c r="G180" s="20">
        <v>1000</v>
      </c>
      <c r="I180" s="28"/>
      <c r="M180" s="28"/>
      <c r="N180" s="28"/>
      <c r="O180" s="28"/>
      <c r="Q180" s="59"/>
      <c r="R180" s="59"/>
      <c r="AG180" s="26"/>
      <c r="AJ180" s="26"/>
      <c r="AK180" s="26"/>
      <c r="AL180" s="26"/>
      <c r="AM180" s="26"/>
      <c r="AN180" s="27"/>
    </row>
    <row r="181" spans="1:40" ht="12.75" hidden="1" customHeight="1">
      <c r="A181" s="106" t="str">
        <f t="shared" si="33"/>
        <v>Interior_LED_ReflectorR30</v>
      </c>
      <c r="B181" s="101">
        <v>5.25</v>
      </c>
      <c r="C181" s="106" t="s">
        <v>239</v>
      </c>
      <c r="D181" s="20">
        <v>0</v>
      </c>
      <c r="E181" s="20">
        <v>0</v>
      </c>
      <c r="F181" s="20">
        <v>1000</v>
      </c>
      <c r="G181" s="20">
        <v>1000</v>
      </c>
      <c r="I181" s="28"/>
      <c r="M181" s="28"/>
      <c r="N181" s="28"/>
      <c r="O181" s="28"/>
      <c r="Q181" s="59"/>
      <c r="R181" s="59"/>
      <c r="AG181" s="26"/>
      <c r="AJ181" s="26"/>
      <c r="AK181" s="26"/>
      <c r="AL181" s="26"/>
      <c r="AM181" s="26"/>
      <c r="AN181" s="27"/>
    </row>
    <row r="182" spans="1:40" ht="12.75" hidden="1" customHeight="1">
      <c r="A182" s="106" t="str">
        <f t="shared" si="33"/>
        <v>Interior_LED_ReflectorR40</v>
      </c>
      <c r="B182" s="101">
        <v>5.25</v>
      </c>
      <c r="C182" s="106" t="s">
        <v>239</v>
      </c>
      <c r="D182" s="20">
        <v>0</v>
      </c>
      <c r="E182" s="20">
        <v>0</v>
      </c>
      <c r="F182" s="20">
        <v>1000</v>
      </c>
      <c r="G182" s="20">
        <v>1000</v>
      </c>
      <c r="I182" s="28"/>
      <c r="M182" s="28"/>
      <c r="N182" s="28"/>
      <c r="O182" s="28"/>
      <c r="Q182" s="59"/>
      <c r="R182" s="59"/>
      <c r="AG182" s="26"/>
      <c r="AJ182" s="28"/>
    </row>
    <row r="183" spans="1:40" ht="12.75" hidden="1" customHeight="1">
      <c r="A183" s="106" t="str">
        <f t="shared" si="33"/>
        <v>Interior_LED_ReflectorPAR20</v>
      </c>
      <c r="B183" s="101">
        <v>6</v>
      </c>
      <c r="C183" s="106" t="s">
        <v>239</v>
      </c>
      <c r="D183" s="20">
        <v>0</v>
      </c>
      <c r="E183" s="20">
        <v>0</v>
      </c>
      <c r="F183" s="20">
        <v>1000</v>
      </c>
      <c r="G183" s="20">
        <v>1000</v>
      </c>
      <c r="I183" s="28"/>
      <c r="M183" s="28"/>
      <c r="N183" s="28"/>
      <c r="O183" s="28"/>
      <c r="Q183" s="59"/>
      <c r="R183" s="59"/>
      <c r="Y183" s="19"/>
      <c r="Z183" s="19"/>
      <c r="AG183" s="26"/>
      <c r="AJ183" s="29"/>
    </row>
    <row r="184" spans="1:40" ht="12.75" hidden="1" customHeight="1">
      <c r="A184" s="106" t="str">
        <f t="shared" si="33"/>
        <v>Interior_LED_ReflectorPAR30</v>
      </c>
      <c r="B184" s="101">
        <v>8.5</v>
      </c>
      <c r="C184" s="106" t="s">
        <v>239</v>
      </c>
      <c r="D184" s="20">
        <v>0</v>
      </c>
      <c r="E184" s="20">
        <v>0</v>
      </c>
      <c r="F184" s="20">
        <v>1000</v>
      </c>
      <c r="G184" s="20">
        <v>1000</v>
      </c>
      <c r="I184" s="28"/>
      <c r="M184" s="28"/>
      <c r="N184" s="28"/>
      <c r="O184" s="28"/>
      <c r="Q184" s="59"/>
      <c r="R184" s="59"/>
      <c r="U184" s="35"/>
      <c r="V184" s="35"/>
      <c r="W184" s="19"/>
      <c r="Y184" s="19"/>
      <c r="Z184" s="19"/>
      <c r="AG184" s="26"/>
      <c r="AJ184" s="26"/>
    </row>
    <row r="185" spans="1:40" ht="12.75" hidden="1" customHeight="1">
      <c r="A185" s="106" t="str">
        <f t="shared" si="33"/>
        <v>Interior_LED_ReflectorPAR38</v>
      </c>
      <c r="B185" s="101">
        <v>8.5</v>
      </c>
      <c r="C185" s="106" t="s">
        <v>239</v>
      </c>
      <c r="D185" s="20">
        <v>0</v>
      </c>
      <c r="E185" s="20">
        <v>0</v>
      </c>
      <c r="F185" s="20">
        <v>1000</v>
      </c>
      <c r="G185" s="20">
        <v>1000</v>
      </c>
      <c r="I185" s="28"/>
      <c r="M185" s="28"/>
      <c r="N185" s="28"/>
      <c r="O185" s="28"/>
      <c r="Q185" s="59"/>
      <c r="R185" s="59"/>
      <c r="U185" s="35"/>
      <c r="V185" s="35"/>
      <c r="W185" s="19"/>
      <c r="Y185" s="19"/>
      <c r="Z185" s="19"/>
      <c r="AG185" s="26"/>
    </row>
    <row r="186" spans="1:40" ht="12.75" hidden="1" customHeight="1">
      <c r="A186" s="106" t="str">
        <f>_xlfn.CONCAT(R$6,AG4)</f>
        <v>Exterior_HID_FixturesIncandescent to Standard LED &lt;4.5W</v>
      </c>
      <c r="B186" s="101">
        <v>2.5</v>
      </c>
      <c r="C186" s="106" t="s">
        <v>239</v>
      </c>
      <c r="D186" s="104">
        <v>0</v>
      </c>
      <c r="E186" s="104">
        <v>0</v>
      </c>
      <c r="F186" s="104">
        <v>4.5</v>
      </c>
      <c r="G186" s="104">
        <v>1000</v>
      </c>
      <c r="I186" s="28"/>
      <c r="M186" s="28"/>
      <c r="N186" s="28"/>
      <c r="O186" s="28"/>
      <c r="Q186" s="59"/>
      <c r="R186" s="59"/>
      <c r="U186" s="35"/>
      <c r="V186" s="35"/>
      <c r="W186" s="19"/>
      <c r="Y186" s="19"/>
      <c r="Z186" s="19"/>
      <c r="AG186" s="26"/>
    </row>
    <row r="187" spans="1:40" ht="12.75" hidden="1" customHeight="1">
      <c r="A187" s="106" t="str">
        <f>_xlfn.CONCAT(R$6,AG5)</f>
        <v>Exterior_HID_FixturesIncandescent to Standard LED &lt;7.6W</v>
      </c>
      <c r="B187" s="101">
        <v>2.5</v>
      </c>
      <c r="C187" s="106" t="s">
        <v>239</v>
      </c>
      <c r="D187" s="104">
        <v>4.5</v>
      </c>
      <c r="E187" s="104">
        <v>0</v>
      </c>
      <c r="F187" s="104">
        <v>7.6</v>
      </c>
      <c r="G187" s="104">
        <v>1000</v>
      </c>
      <c r="I187" s="28"/>
      <c r="M187" s="28"/>
      <c r="N187" s="28"/>
      <c r="O187" s="28"/>
      <c r="Q187" s="59"/>
      <c r="R187" s="59"/>
      <c r="U187" s="35"/>
      <c r="V187" s="35"/>
      <c r="W187" s="19"/>
      <c r="AG187" s="26"/>
    </row>
    <row r="188" spans="1:40" ht="12.75" hidden="1" customHeight="1">
      <c r="A188" s="106" t="str">
        <f>_xlfn.CONCAT(R$6,AG6)</f>
        <v>Exterior_HID_FixturesIncandescent to Standard LED &lt;11.3W</v>
      </c>
      <c r="B188" s="101">
        <v>2.5</v>
      </c>
      <c r="C188" s="106" t="s">
        <v>239</v>
      </c>
      <c r="D188" s="104">
        <v>7.6</v>
      </c>
      <c r="E188" s="104">
        <v>0</v>
      </c>
      <c r="F188" s="104">
        <v>11.3</v>
      </c>
      <c r="G188" s="104">
        <v>1000</v>
      </c>
      <c r="I188" s="28"/>
      <c r="M188" s="28"/>
      <c r="N188" s="28"/>
      <c r="O188" s="28"/>
      <c r="Q188" s="59"/>
      <c r="R188" s="59"/>
    </row>
    <row r="189" spans="1:40" ht="12.75" hidden="1" customHeight="1">
      <c r="A189" s="106" t="str">
        <f>_xlfn.CONCAT(R$6,AG7)</f>
        <v>Exterior_HID_FixturesIncandescent to Standard LED &lt;14.8W</v>
      </c>
      <c r="B189" s="101">
        <v>2.5</v>
      </c>
      <c r="C189" s="106" t="s">
        <v>239</v>
      </c>
      <c r="D189" s="104">
        <v>11.3</v>
      </c>
      <c r="E189" s="104">
        <v>0</v>
      </c>
      <c r="F189" s="104">
        <v>14.8</v>
      </c>
      <c r="G189" s="104">
        <v>1000</v>
      </c>
      <c r="I189" s="28"/>
      <c r="M189" s="28"/>
      <c r="N189" s="28"/>
      <c r="O189" s="28"/>
      <c r="Q189" s="59"/>
      <c r="R189" s="59"/>
      <c r="AG189" s="21"/>
    </row>
    <row r="190" spans="1:40" ht="12.75" hidden="1" customHeight="1">
      <c r="A190" s="106" t="str">
        <f>_xlfn.CONCAT(R$6,AG8)</f>
        <v>Exterior_HID_FixturesIncandescent to Standard LED &gt;=14.8W</v>
      </c>
      <c r="B190" s="101">
        <v>2.5</v>
      </c>
      <c r="C190" s="106" t="s">
        <v>239</v>
      </c>
      <c r="D190" s="104">
        <v>14.8</v>
      </c>
      <c r="E190" s="104">
        <v>0</v>
      </c>
      <c r="F190" s="104">
        <v>1000</v>
      </c>
      <c r="G190" s="104">
        <v>1000</v>
      </c>
      <c r="I190" s="28"/>
      <c r="M190" s="28"/>
      <c r="N190" s="28"/>
      <c r="O190" s="28"/>
      <c r="Q190" s="59"/>
      <c r="R190" s="59"/>
      <c r="AG190" s="21"/>
    </row>
    <row r="191" spans="1:40" ht="12.75" hidden="1" customHeight="1">
      <c r="A191" s="106" t="str">
        <f t="shared" ref="A191:A196" si="34">_xlfn.CONCAT(R$7,AH4)</f>
        <v>Interior_HID_FixturesIncandescent to Standard LED &lt;3.5W</v>
      </c>
      <c r="B191" s="101">
        <v>2.5</v>
      </c>
      <c r="C191" s="106" t="s">
        <v>239</v>
      </c>
      <c r="D191" s="104">
        <v>0</v>
      </c>
      <c r="E191" s="104">
        <v>0</v>
      </c>
      <c r="F191" s="104">
        <v>3.5</v>
      </c>
      <c r="G191" s="104">
        <v>1000</v>
      </c>
      <c r="I191" s="28"/>
      <c r="M191" s="28"/>
      <c r="N191" s="28"/>
      <c r="O191" s="28"/>
      <c r="Q191" s="59"/>
      <c r="R191" s="59"/>
      <c r="AG191" s="21"/>
    </row>
    <row r="192" spans="1:40" ht="12.75" hidden="1" customHeight="1">
      <c r="A192" s="106" t="str">
        <f t="shared" si="34"/>
        <v>Interior_HID_FixturesIncandescent to Standard LED &lt;4.5W</v>
      </c>
      <c r="B192" s="101">
        <v>2.5</v>
      </c>
      <c r="C192" s="106" t="s">
        <v>239</v>
      </c>
      <c r="D192" s="104">
        <v>3.5</v>
      </c>
      <c r="E192" s="104">
        <v>0</v>
      </c>
      <c r="F192" s="104">
        <v>4.5</v>
      </c>
      <c r="G192" s="104">
        <v>1000</v>
      </c>
      <c r="I192" s="28"/>
      <c r="M192" s="28"/>
      <c r="N192" s="28"/>
      <c r="O192" s="28"/>
      <c r="Q192" s="59"/>
      <c r="R192" s="59"/>
      <c r="AG192" s="21"/>
    </row>
    <row r="193" spans="1:33" ht="12.75" hidden="1" customHeight="1">
      <c r="A193" s="106" t="str">
        <f t="shared" si="34"/>
        <v>Interior_HID_FixturesIncandescent to Standard LED &lt;7.5W</v>
      </c>
      <c r="B193" s="101">
        <v>2.5</v>
      </c>
      <c r="C193" s="106" t="s">
        <v>239</v>
      </c>
      <c r="D193" s="104">
        <v>4.5</v>
      </c>
      <c r="E193" s="104">
        <v>0</v>
      </c>
      <c r="F193" s="104">
        <v>7.5</v>
      </c>
      <c r="G193" s="104">
        <v>1000</v>
      </c>
      <c r="I193" s="28"/>
      <c r="M193" s="28"/>
      <c r="N193" s="28"/>
      <c r="O193" s="28"/>
      <c r="Q193" s="59"/>
      <c r="R193" s="59"/>
      <c r="AG193" s="21"/>
    </row>
    <row r="194" spans="1:33" ht="12.75" hidden="1" customHeight="1">
      <c r="A194" s="106" t="str">
        <f t="shared" si="34"/>
        <v>Interior_HID_FixturesIncandescent to Standard LED &lt;11.5W</v>
      </c>
      <c r="B194" s="101">
        <v>2.5</v>
      </c>
      <c r="C194" s="106" t="s">
        <v>239</v>
      </c>
      <c r="D194" s="104">
        <v>7.5</v>
      </c>
      <c r="E194" s="104">
        <v>0</v>
      </c>
      <c r="F194" s="104">
        <v>11.5</v>
      </c>
      <c r="G194" s="104">
        <v>1000</v>
      </c>
      <c r="I194" s="28"/>
      <c r="M194" s="28"/>
      <c r="N194" s="28"/>
      <c r="O194" s="28"/>
      <c r="Q194" s="59"/>
      <c r="R194" s="59"/>
      <c r="AG194" s="21"/>
    </row>
    <row r="195" spans="1:33" ht="12.75" hidden="1" customHeight="1">
      <c r="A195" s="106" t="str">
        <f t="shared" si="34"/>
        <v>Interior_HID_FixturesIncandescent to Standard LED &lt;15W</v>
      </c>
      <c r="B195" s="101">
        <v>2.5</v>
      </c>
      <c r="C195" s="106" t="s">
        <v>239</v>
      </c>
      <c r="D195" s="104">
        <v>11.5</v>
      </c>
      <c r="E195" s="104">
        <v>0</v>
      </c>
      <c r="F195" s="104">
        <v>15</v>
      </c>
      <c r="G195" s="104">
        <v>1000</v>
      </c>
      <c r="I195" s="28"/>
      <c r="M195" s="28"/>
      <c r="N195" s="28"/>
      <c r="O195" s="28"/>
      <c r="Q195" s="59"/>
      <c r="R195" s="59"/>
      <c r="AG195" s="21"/>
    </row>
    <row r="196" spans="1:33" ht="12.75" hidden="1" customHeight="1">
      <c r="A196" s="106" t="str">
        <f t="shared" si="34"/>
        <v>Interior_HID_FixturesIncandescent to Standard LED &gt;=15W</v>
      </c>
      <c r="B196" s="101">
        <v>2.5</v>
      </c>
      <c r="C196" s="106" t="s">
        <v>239</v>
      </c>
      <c r="D196" s="104">
        <v>15</v>
      </c>
      <c r="E196" s="104">
        <v>0</v>
      </c>
      <c r="F196" s="104">
        <v>1000</v>
      </c>
      <c r="G196" s="104">
        <v>1000</v>
      </c>
      <c r="I196" s="28"/>
      <c r="M196" s="28"/>
      <c r="N196" s="28"/>
      <c r="O196" s="28"/>
      <c r="Q196" s="59"/>
      <c r="R196" s="59"/>
    </row>
    <row r="197" spans="1:33" ht="12.75" hidden="1" customHeight="1">
      <c r="A197" s="106" t="str">
        <f>_xlfn.CONCAT(AK$3,AK4)</f>
        <v>Daylighting_ControlsGrocery</v>
      </c>
      <c r="B197" s="106">
        <v>48</v>
      </c>
      <c r="C197" s="106" t="s">
        <v>255</v>
      </c>
      <c r="D197" s="20">
        <v>0</v>
      </c>
      <c r="E197" s="20">
        <v>0</v>
      </c>
      <c r="F197" s="20">
        <v>1000</v>
      </c>
      <c r="G197" s="20">
        <v>1000</v>
      </c>
      <c r="I197" s="28"/>
      <c r="M197" s="28"/>
      <c r="N197" s="28"/>
      <c r="O197" s="28"/>
      <c r="Q197" s="59"/>
      <c r="R197" s="59"/>
    </row>
    <row r="198" spans="1:33" ht="12.75" hidden="1" customHeight="1">
      <c r="A198" s="106" t="str">
        <f t="shared" ref="A198:A201" si="35">_xlfn.CONCAT(AK$3,AK5)</f>
        <v>Daylighting_ControlsHotel/Motel: Common Areas</v>
      </c>
      <c r="B198" s="106">
        <v>48</v>
      </c>
      <c r="C198" s="106" t="s">
        <v>255</v>
      </c>
      <c r="D198" s="20">
        <v>0</v>
      </c>
      <c r="E198" s="20">
        <v>0</v>
      </c>
      <c r="F198" s="20">
        <v>1000</v>
      </c>
      <c r="G198" s="20">
        <v>1000</v>
      </c>
      <c r="I198" s="28"/>
      <c r="M198" s="28"/>
      <c r="N198" s="28"/>
      <c r="O198" s="28"/>
      <c r="Q198" s="59"/>
      <c r="R198" s="59"/>
    </row>
    <row r="199" spans="1:33" ht="12.75" hidden="1" customHeight="1">
      <c r="A199" s="106" t="str">
        <f t="shared" si="35"/>
        <v>Daylighting_ControlsHotel/Motel: Guest Rooms</v>
      </c>
      <c r="B199" s="106">
        <v>48</v>
      </c>
      <c r="C199" s="106" t="s">
        <v>255</v>
      </c>
      <c r="D199" s="20">
        <v>0</v>
      </c>
      <c r="E199" s="20">
        <v>0</v>
      </c>
      <c r="F199" s="20">
        <v>1000</v>
      </c>
      <c r="G199" s="20">
        <v>1000</v>
      </c>
      <c r="I199" s="28"/>
      <c r="M199" s="28"/>
      <c r="N199" s="28"/>
      <c r="O199" s="28"/>
      <c r="Q199" s="59"/>
      <c r="R199" s="59"/>
    </row>
    <row r="200" spans="1:33" ht="12.75" hidden="1" customHeight="1">
      <c r="A200" s="106" t="str">
        <f t="shared" si="35"/>
        <v>Daylighting_ControlsMedical: Inpatient</v>
      </c>
      <c r="B200" s="106">
        <v>48</v>
      </c>
      <c r="C200" s="106" t="s">
        <v>255</v>
      </c>
      <c r="D200" s="20">
        <v>0</v>
      </c>
      <c r="E200" s="20">
        <v>0</v>
      </c>
      <c r="F200" s="20">
        <v>1000</v>
      </c>
      <c r="G200" s="20">
        <v>1000</v>
      </c>
      <c r="I200" s="28"/>
      <c r="M200" s="28"/>
      <c r="N200" s="28"/>
      <c r="O200" s="28"/>
      <c r="Q200" s="59"/>
      <c r="R200" s="59"/>
    </row>
    <row r="201" spans="1:33" ht="12.75" hidden="1" customHeight="1">
      <c r="A201" s="106" t="str">
        <f t="shared" si="35"/>
        <v>Daylighting_ControlsMedical: Outpatient</v>
      </c>
      <c r="B201" s="106">
        <v>48</v>
      </c>
      <c r="C201" s="106" t="s">
        <v>255</v>
      </c>
      <c r="D201" s="20">
        <v>0</v>
      </c>
      <c r="E201" s="20">
        <v>0</v>
      </c>
      <c r="F201" s="20">
        <v>1000</v>
      </c>
      <c r="G201" s="20">
        <v>1000</v>
      </c>
      <c r="I201" s="28"/>
      <c r="M201" s="28"/>
      <c r="N201" s="28"/>
      <c r="O201" s="28"/>
      <c r="Q201" s="59"/>
      <c r="R201" s="59"/>
    </row>
    <row r="202" spans="1:33" ht="12.75" hidden="1" customHeight="1">
      <c r="A202" s="106" t="str">
        <f>_xlfn.CONCAT(AK$3,AK9)</f>
        <v>Daylighting_ControlsOffice</v>
      </c>
      <c r="B202" s="106">
        <v>48</v>
      </c>
      <c r="C202" s="106" t="s">
        <v>255</v>
      </c>
      <c r="D202" s="20">
        <v>0</v>
      </c>
      <c r="E202" s="20">
        <v>0</v>
      </c>
      <c r="F202" s="20">
        <v>1000</v>
      </c>
      <c r="G202" s="20">
        <v>1000</v>
      </c>
      <c r="I202" s="28"/>
      <c r="M202" s="28"/>
      <c r="N202" s="28"/>
      <c r="O202" s="28"/>
      <c r="Q202" s="59"/>
      <c r="R202" s="59"/>
    </row>
    <row r="203" spans="1:33" ht="12.75" hidden="1" customHeight="1">
      <c r="A203" s="106" t="str">
        <f t="shared" ref="A203:A213" si="36">_xlfn.CONCAT(AK$3,AK10)</f>
        <v>Daylighting_ControlsIndustrial: 1 shift</v>
      </c>
      <c r="B203" s="106">
        <v>48</v>
      </c>
      <c r="C203" s="106" t="s">
        <v>255</v>
      </c>
      <c r="D203" s="20">
        <v>0</v>
      </c>
      <c r="E203" s="20">
        <v>0</v>
      </c>
      <c r="F203" s="20">
        <v>1000</v>
      </c>
      <c r="G203" s="20">
        <v>1000</v>
      </c>
      <c r="I203" s="28"/>
      <c r="M203" s="28"/>
      <c r="N203" s="28"/>
      <c r="O203" s="28"/>
      <c r="Q203" s="59"/>
      <c r="R203" s="59"/>
    </row>
    <row r="204" spans="1:33" ht="12.75" hidden="1" customHeight="1">
      <c r="A204" s="106" t="str">
        <f t="shared" si="36"/>
        <v>Daylighting_ControlsIndustrial: 2 shifts</v>
      </c>
      <c r="B204" s="106">
        <v>48</v>
      </c>
      <c r="C204" s="106" t="s">
        <v>255</v>
      </c>
      <c r="D204" s="20">
        <v>0</v>
      </c>
      <c r="E204" s="20">
        <v>0</v>
      </c>
      <c r="F204" s="20">
        <v>1000</v>
      </c>
      <c r="G204" s="20">
        <v>1000</v>
      </c>
      <c r="I204" s="28"/>
      <c r="M204" s="28"/>
      <c r="N204" s="28"/>
      <c r="O204" s="28"/>
      <c r="Q204" s="59"/>
      <c r="R204" s="59"/>
    </row>
    <row r="205" spans="1:33" ht="12.75" hidden="1" customHeight="1">
      <c r="A205" s="106" t="str">
        <f t="shared" si="36"/>
        <v>Daylighting_ControlsIndustrial: 3 shifts</v>
      </c>
      <c r="B205" s="106">
        <v>48</v>
      </c>
      <c r="C205" s="106" t="s">
        <v>255</v>
      </c>
      <c r="D205" s="20">
        <v>0</v>
      </c>
      <c r="E205" s="20">
        <v>0</v>
      </c>
      <c r="F205" s="20">
        <v>1000</v>
      </c>
      <c r="G205" s="20">
        <v>1000</v>
      </c>
      <c r="I205" s="28"/>
      <c r="M205" s="28"/>
      <c r="N205" s="28"/>
      <c r="O205" s="28"/>
      <c r="Q205" s="59"/>
      <c r="R205" s="59"/>
    </row>
    <row r="206" spans="1:33" ht="12.75" hidden="1" customHeight="1">
      <c r="A206" s="106" t="str">
        <f t="shared" si="36"/>
        <v>Daylighting_ControlsRestaurant</v>
      </c>
      <c r="B206" s="106">
        <v>48</v>
      </c>
      <c r="C206" s="106" t="s">
        <v>255</v>
      </c>
      <c r="D206" s="20">
        <v>0</v>
      </c>
      <c r="E206" s="20">
        <v>0</v>
      </c>
      <c r="F206" s="20">
        <v>1000</v>
      </c>
      <c r="G206" s="20">
        <v>1000</v>
      </c>
      <c r="I206" s="28"/>
      <c r="M206" s="28"/>
      <c r="N206" s="28"/>
      <c r="O206" s="28"/>
      <c r="Q206" s="59"/>
      <c r="R206" s="59"/>
    </row>
    <row r="207" spans="1:33" ht="12.75" hidden="1" customHeight="1">
      <c r="A207" s="106" t="str">
        <f t="shared" si="36"/>
        <v>Daylighting_ControlsRetail: Enclosed and Strip Malls</v>
      </c>
      <c r="B207" s="106">
        <v>48</v>
      </c>
      <c r="C207" s="106" t="s">
        <v>255</v>
      </c>
      <c r="D207" s="20">
        <v>0</v>
      </c>
      <c r="E207" s="20">
        <v>0</v>
      </c>
      <c r="F207" s="20">
        <v>1000</v>
      </c>
      <c r="G207" s="20">
        <v>1000</v>
      </c>
      <c r="I207" s="28"/>
      <c r="M207" s="28"/>
      <c r="N207" s="28"/>
      <c r="O207" s="28"/>
      <c r="Q207" s="59"/>
      <c r="R207" s="59"/>
    </row>
    <row r="208" spans="1:33" ht="12.75" hidden="1" customHeight="1">
      <c r="A208" s="106" t="str">
        <f t="shared" si="36"/>
        <v>Daylighting_ControlsRetail: Non-Mall</v>
      </c>
      <c r="B208" s="106">
        <v>48</v>
      </c>
      <c r="C208" s="106" t="s">
        <v>255</v>
      </c>
      <c r="D208" s="20">
        <v>0</v>
      </c>
      <c r="E208" s="20">
        <v>0</v>
      </c>
      <c r="F208" s="20">
        <v>1000</v>
      </c>
      <c r="G208" s="20">
        <v>1000</v>
      </c>
      <c r="I208" s="28"/>
      <c r="M208" s="28"/>
      <c r="N208" s="28"/>
      <c r="O208" s="28"/>
      <c r="Q208" s="59"/>
      <c r="R208" s="59"/>
    </row>
    <row r="209" spans="1:18" ht="12.75" hidden="1" customHeight="1">
      <c r="A209" s="106" t="str">
        <f t="shared" si="36"/>
        <v>Daylighting_ControlsWarehouse and Storage</v>
      </c>
      <c r="B209" s="106">
        <v>48</v>
      </c>
      <c r="C209" s="106" t="s">
        <v>255</v>
      </c>
      <c r="D209" s="20">
        <v>0</v>
      </c>
      <c r="E209" s="20">
        <v>0</v>
      </c>
      <c r="F209" s="20">
        <v>1000</v>
      </c>
      <c r="G209" s="20">
        <v>1000</v>
      </c>
      <c r="I209" s="28"/>
      <c r="M209" s="28"/>
      <c r="N209" s="28"/>
      <c r="O209" s="28"/>
      <c r="Q209" s="59"/>
      <c r="R209" s="59"/>
    </row>
    <row r="210" spans="1:18" ht="12.75" hidden="1" customHeight="1">
      <c r="A210" s="106" t="str">
        <f t="shared" si="36"/>
        <v>Daylighting_ControlsPublic Assembly</v>
      </c>
      <c r="B210" s="106">
        <v>48</v>
      </c>
      <c r="C210" s="106" t="s">
        <v>255</v>
      </c>
      <c r="D210" s="20">
        <v>0</v>
      </c>
      <c r="E210" s="20">
        <v>0</v>
      </c>
      <c r="F210" s="20">
        <v>1000</v>
      </c>
      <c r="G210" s="20">
        <v>1000</v>
      </c>
      <c r="I210" s="28"/>
      <c r="M210" s="28"/>
      <c r="N210" s="28"/>
      <c r="O210" s="28"/>
      <c r="Q210" s="59"/>
      <c r="R210" s="59"/>
    </row>
    <row r="211" spans="1:18" ht="12.75" hidden="1" customHeight="1">
      <c r="A211" s="106" t="str">
        <f t="shared" si="36"/>
        <v>Daylighting_ControlsMiscellaneous</v>
      </c>
      <c r="B211" s="106">
        <v>48</v>
      </c>
      <c r="C211" s="106" t="s">
        <v>255</v>
      </c>
      <c r="D211" s="20">
        <v>0</v>
      </c>
      <c r="E211" s="20">
        <v>0</v>
      </c>
      <c r="F211" s="20">
        <v>1000</v>
      </c>
      <c r="G211" s="20">
        <v>1000</v>
      </c>
      <c r="I211" s="28"/>
      <c r="M211" s="28"/>
      <c r="N211" s="28"/>
      <c r="O211" s="28"/>
      <c r="Q211" s="59"/>
      <c r="R211" s="59"/>
    </row>
    <row r="212" spans="1:18" ht="12.75" hidden="1" customHeight="1">
      <c r="A212" s="106" t="str">
        <f t="shared" si="36"/>
        <v>Daylighting_ControlsCollege/University</v>
      </c>
      <c r="B212" s="106">
        <v>48</v>
      </c>
      <c r="C212" s="106" t="s">
        <v>255</v>
      </c>
      <c r="D212" s="20">
        <v>0</v>
      </c>
      <c r="E212" s="20">
        <v>0</v>
      </c>
      <c r="F212" s="20">
        <v>1000</v>
      </c>
      <c r="G212" s="20">
        <v>1000</v>
      </c>
      <c r="I212" s="28"/>
      <c r="M212" s="28"/>
      <c r="N212" s="28"/>
      <c r="O212" s="28"/>
      <c r="Q212" s="59"/>
      <c r="R212" s="59"/>
    </row>
    <row r="213" spans="1:18" ht="12.75" hidden="1" customHeight="1">
      <c r="A213" s="106" t="str">
        <f t="shared" si="36"/>
        <v>Daylighting_ControlsK-12 School</v>
      </c>
      <c r="B213" s="106">
        <v>48</v>
      </c>
      <c r="C213" s="106" t="s">
        <v>255</v>
      </c>
      <c r="D213" s="20">
        <v>0</v>
      </c>
      <c r="E213" s="20">
        <v>0</v>
      </c>
      <c r="F213" s="20">
        <v>1000</v>
      </c>
      <c r="G213" s="20">
        <v>1000</v>
      </c>
      <c r="I213" s="28"/>
      <c r="M213" s="28"/>
      <c r="N213" s="28"/>
      <c r="O213" s="28"/>
      <c r="Q213" s="59"/>
      <c r="R213" s="59"/>
    </row>
    <row r="214" spans="1:18" ht="12.75" hidden="1" customHeight="1">
      <c r="A214" s="106" t="str">
        <f>_xlfn.CONCAT(AJ$3,AJ4)</f>
        <v>Occupancy_SensorGrocery</v>
      </c>
      <c r="B214" s="106">
        <v>105</v>
      </c>
      <c r="C214" s="106" t="s">
        <v>256</v>
      </c>
      <c r="D214" s="20">
        <v>0</v>
      </c>
      <c r="E214" s="20">
        <v>0</v>
      </c>
      <c r="F214" s="20">
        <v>1000</v>
      </c>
      <c r="G214" s="20">
        <v>1000</v>
      </c>
      <c r="I214" s="28"/>
      <c r="M214" s="28"/>
      <c r="N214" s="28"/>
      <c r="O214" s="28"/>
      <c r="Q214" s="59"/>
      <c r="R214" s="59"/>
    </row>
    <row r="215" spans="1:18" ht="12.75" hidden="1" customHeight="1">
      <c r="A215" s="106" t="str">
        <f t="shared" ref="A215:A231" si="37">_xlfn.CONCAT(AJ$3,AJ5)</f>
        <v>Occupancy_SensorHotel/Motel: Common Areas</v>
      </c>
      <c r="B215" s="106">
        <v>105</v>
      </c>
      <c r="C215" s="106" t="s">
        <v>256</v>
      </c>
      <c r="D215" s="20">
        <v>0</v>
      </c>
      <c r="E215" s="20">
        <v>0</v>
      </c>
      <c r="F215" s="20">
        <v>1000</v>
      </c>
      <c r="G215" s="20">
        <v>1000</v>
      </c>
      <c r="I215" s="28"/>
      <c r="M215" s="28"/>
      <c r="N215" s="28"/>
      <c r="O215" s="28"/>
      <c r="Q215" s="59"/>
      <c r="R215" s="59"/>
    </row>
    <row r="216" spans="1:18" ht="12.75" hidden="1" customHeight="1">
      <c r="A216" s="106" t="str">
        <f t="shared" si="37"/>
        <v>Occupancy_SensorHotel/Motel: Guest Rooms</v>
      </c>
      <c r="B216" s="106">
        <v>105</v>
      </c>
      <c r="C216" s="106" t="s">
        <v>256</v>
      </c>
      <c r="D216" s="20">
        <v>0</v>
      </c>
      <c r="E216" s="20">
        <v>0</v>
      </c>
      <c r="F216" s="20">
        <v>1000</v>
      </c>
      <c r="G216" s="20">
        <v>1000</v>
      </c>
      <c r="I216" s="28"/>
      <c r="M216" s="28"/>
      <c r="N216" s="28"/>
      <c r="O216" s="28"/>
      <c r="Q216" s="59"/>
      <c r="R216" s="59"/>
    </row>
    <row r="217" spans="1:18" ht="12.75" hidden="1" customHeight="1">
      <c r="A217" s="106" t="str">
        <f t="shared" si="37"/>
        <v>Occupancy_SensorMedical: Inpatient</v>
      </c>
      <c r="B217" s="106">
        <v>105</v>
      </c>
      <c r="C217" s="106" t="s">
        <v>256</v>
      </c>
      <c r="D217" s="20">
        <v>0</v>
      </c>
      <c r="E217" s="20">
        <v>0</v>
      </c>
      <c r="F217" s="20">
        <v>1000</v>
      </c>
      <c r="G217" s="20">
        <v>1000</v>
      </c>
      <c r="I217" s="28"/>
      <c r="M217" s="28"/>
      <c r="N217" s="28"/>
      <c r="O217" s="28"/>
      <c r="Q217" s="59"/>
      <c r="R217" s="59"/>
    </row>
    <row r="218" spans="1:18" ht="12.75" hidden="1" customHeight="1">
      <c r="A218" s="106" t="str">
        <f t="shared" si="37"/>
        <v>Occupancy_SensorMedical: Outpatient</v>
      </c>
      <c r="B218" s="106">
        <v>105</v>
      </c>
      <c r="C218" s="106" t="s">
        <v>256</v>
      </c>
      <c r="D218" s="20">
        <v>0</v>
      </c>
      <c r="E218" s="20">
        <v>0</v>
      </c>
      <c r="F218" s="20">
        <v>1000</v>
      </c>
      <c r="G218" s="20">
        <v>1000</v>
      </c>
      <c r="I218" s="28"/>
      <c r="M218" s="28"/>
      <c r="N218" s="28"/>
      <c r="O218" s="28"/>
      <c r="Q218" s="59"/>
      <c r="R218" s="59"/>
    </row>
    <row r="219" spans="1:18" ht="12.75" hidden="1" customHeight="1">
      <c r="A219" s="106" t="str">
        <f t="shared" si="37"/>
        <v>Occupancy_SensorOffice</v>
      </c>
      <c r="B219" s="106">
        <v>105</v>
      </c>
      <c r="C219" s="106" t="s">
        <v>256</v>
      </c>
      <c r="D219" s="20">
        <v>0</v>
      </c>
      <c r="E219" s="20">
        <v>0</v>
      </c>
      <c r="F219" s="20">
        <v>1000</v>
      </c>
      <c r="G219" s="20">
        <v>1000</v>
      </c>
      <c r="I219" s="28"/>
      <c r="L219" s="46"/>
      <c r="M219" s="28"/>
      <c r="N219" s="28"/>
      <c r="O219" s="28"/>
      <c r="Q219" s="59"/>
      <c r="R219" s="59"/>
    </row>
    <row r="220" spans="1:18" ht="12.75" hidden="1" customHeight="1">
      <c r="A220" s="106" t="str">
        <f t="shared" si="37"/>
        <v>Occupancy_SensorIndustrial: 1 shift</v>
      </c>
      <c r="B220" s="106">
        <v>105</v>
      </c>
      <c r="C220" s="106" t="s">
        <v>256</v>
      </c>
      <c r="D220" s="20">
        <v>0</v>
      </c>
      <c r="E220" s="20">
        <v>0</v>
      </c>
      <c r="F220" s="20">
        <v>1000</v>
      </c>
      <c r="G220" s="20">
        <v>1000</v>
      </c>
      <c r="I220" s="28"/>
      <c r="M220" s="28"/>
      <c r="N220" s="28"/>
      <c r="O220" s="28"/>
      <c r="Q220" s="59"/>
      <c r="R220" s="59"/>
    </row>
    <row r="221" spans="1:18" ht="12.75" hidden="1" customHeight="1">
      <c r="A221" s="106" t="str">
        <f t="shared" si="37"/>
        <v>Occupancy_SensorIndustrial: 2 shifts</v>
      </c>
      <c r="B221" s="106">
        <v>105</v>
      </c>
      <c r="C221" s="106" t="s">
        <v>256</v>
      </c>
      <c r="D221" s="20">
        <v>0</v>
      </c>
      <c r="E221" s="20">
        <v>0</v>
      </c>
      <c r="F221" s="20">
        <v>1000</v>
      </c>
      <c r="G221" s="20">
        <v>1000</v>
      </c>
      <c r="I221" s="28"/>
      <c r="M221" s="28"/>
      <c r="N221" s="28"/>
      <c r="O221" s="28"/>
      <c r="Q221" s="59"/>
      <c r="R221" s="59"/>
    </row>
    <row r="222" spans="1:18" ht="12.75" hidden="1" customHeight="1">
      <c r="A222" s="106" t="str">
        <f t="shared" si="37"/>
        <v>Occupancy_SensorIndustrial: 3 shifts</v>
      </c>
      <c r="B222" s="106">
        <v>105</v>
      </c>
      <c r="C222" s="106" t="s">
        <v>256</v>
      </c>
      <c r="D222" s="20">
        <v>0</v>
      </c>
      <c r="E222" s="20">
        <v>0</v>
      </c>
      <c r="F222" s="20">
        <v>1000</v>
      </c>
      <c r="G222" s="20">
        <v>1000</v>
      </c>
      <c r="I222" s="28"/>
      <c r="M222" s="28"/>
      <c r="N222" s="28"/>
      <c r="O222" s="28"/>
      <c r="Q222" s="59"/>
      <c r="R222" s="59"/>
    </row>
    <row r="223" spans="1:18" ht="12.75" hidden="1" customHeight="1">
      <c r="A223" s="106" t="str">
        <f t="shared" si="37"/>
        <v>Occupancy_SensorRestaurant</v>
      </c>
      <c r="B223" s="106">
        <v>105</v>
      </c>
      <c r="C223" s="106" t="s">
        <v>256</v>
      </c>
      <c r="D223" s="20">
        <v>0</v>
      </c>
      <c r="E223" s="20">
        <v>0</v>
      </c>
      <c r="F223" s="20">
        <v>1000</v>
      </c>
      <c r="G223" s="20">
        <v>1000</v>
      </c>
      <c r="I223" s="28"/>
      <c r="M223" s="28"/>
      <c r="N223" s="28"/>
      <c r="O223" s="28"/>
      <c r="Q223" s="59"/>
      <c r="R223" s="59"/>
    </row>
    <row r="224" spans="1:18" ht="12.75" hidden="1" customHeight="1">
      <c r="A224" s="106" t="str">
        <f t="shared" si="37"/>
        <v>Occupancy_SensorRetail: Enclosed and Strip Malls</v>
      </c>
      <c r="B224" s="106">
        <v>105</v>
      </c>
      <c r="C224" s="106" t="s">
        <v>256</v>
      </c>
      <c r="D224" s="20">
        <v>0</v>
      </c>
      <c r="E224" s="20">
        <v>0</v>
      </c>
      <c r="F224" s="20">
        <v>1000</v>
      </c>
      <c r="G224" s="20">
        <v>1000</v>
      </c>
      <c r="I224" s="28"/>
      <c r="M224" s="28"/>
      <c r="N224" s="28"/>
      <c r="O224" s="28"/>
      <c r="Q224" s="59"/>
      <c r="R224" s="59"/>
    </row>
    <row r="225" spans="1:18" ht="12.75" hidden="1" customHeight="1">
      <c r="A225" s="106" t="str">
        <f t="shared" si="37"/>
        <v>Occupancy_SensorRetail: Non-Mall</v>
      </c>
      <c r="B225" s="106">
        <v>105</v>
      </c>
      <c r="C225" s="106" t="s">
        <v>256</v>
      </c>
      <c r="D225" s="20">
        <v>0</v>
      </c>
      <c r="E225" s="20">
        <v>0</v>
      </c>
      <c r="F225" s="20">
        <v>1000</v>
      </c>
      <c r="G225" s="20">
        <v>1000</v>
      </c>
      <c r="I225" s="28"/>
      <c r="L225" s="46"/>
      <c r="M225" s="28"/>
      <c r="N225" s="28"/>
      <c r="O225" s="28"/>
      <c r="Q225" s="59"/>
      <c r="R225" s="59"/>
    </row>
    <row r="226" spans="1:18" ht="12.75" hidden="1" customHeight="1">
      <c r="A226" s="106" t="str">
        <f t="shared" si="37"/>
        <v>Occupancy_SensorWarehouse and Storage</v>
      </c>
      <c r="B226" s="106">
        <v>105</v>
      </c>
      <c r="C226" s="106" t="s">
        <v>256</v>
      </c>
      <c r="D226" s="20">
        <v>0</v>
      </c>
      <c r="E226" s="20">
        <v>0</v>
      </c>
      <c r="F226" s="20">
        <v>1000</v>
      </c>
      <c r="G226" s="20">
        <v>1000</v>
      </c>
      <c r="I226" s="28"/>
      <c r="M226" s="28"/>
      <c r="N226" s="28"/>
      <c r="O226" s="28"/>
      <c r="Q226" s="59"/>
      <c r="R226" s="59"/>
    </row>
    <row r="227" spans="1:18" ht="12.75" hidden="1" customHeight="1">
      <c r="A227" s="106" t="str">
        <f t="shared" si="37"/>
        <v>Occupancy_SensorPublic Assembly</v>
      </c>
      <c r="B227" s="106">
        <v>105</v>
      </c>
      <c r="C227" s="106" t="s">
        <v>256</v>
      </c>
      <c r="D227" s="20">
        <v>0</v>
      </c>
      <c r="E227" s="20">
        <v>0</v>
      </c>
      <c r="F227" s="20">
        <v>1000</v>
      </c>
      <c r="G227" s="20">
        <v>1000</v>
      </c>
      <c r="I227" s="28"/>
      <c r="M227" s="28"/>
      <c r="N227" s="28"/>
      <c r="O227" s="28"/>
      <c r="Q227" s="59"/>
      <c r="R227" s="59"/>
    </row>
    <row r="228" spans="1:18" ht="12.75" hidden="1" customHeight="1">
      <c r="A228" s="106" t="str">
        <f t="shared" si="37"/>
        <v>Occupancy_SensorMiscellaneous</v>
      </c>
      <c r="B228" s="106">
        <v>105</v>
      </c>
      <c r="C228" s="106" t="s">
        <v>256</v>
      </c>
      <c r="D228" s="20">
        <v>0</v>
      </c>
      <c r="E228" s="20">
        <v>0</v>
      </c>
      <c r="F228" s="20">
        <v>1000</v>
      </c>
      <c r="G228" s="20">
        <v>1000</v>
      </c>
      <c r="I228" s="28"/>
      <c r="M228" s="28"/>
      <c r="N228" s="28"/>
      <c r="O228" s="28"/>
      <c r="Q228" s="59"/>
      <c r="R228" s="59"/>
    </row>
    <row r="229" spans="1:18" ht="12.75" hidden="1" customHeight="1">
      <c r="A229" s="106" t="str">
        <f t="shared" si="37"/>
        <v>Occupancy_SensorParking Garage</v>
      </c>
      <c r="B229" s="106">
        <v>105</v>
      </c>
      <c r="C229" s="106" t="s">
        <v>256</v>
      </c>
      <c r="D229" s="20">
        <v>0</v>
      </c>
      <c r="E229" s="20">
        <v>0</v>
      </c>
      <c r="F229" s="20">
        <v>1000</v>
      </c>
      <c r="G229" s="20">
        <v>1000</v>
      </c>
      <c r="I229" s="28"/>
      <c r="M229" s="28"/>
      <c r="N229" s="28"/>
      <c r="O229" s="28"/>
      <c r="Q229" s="59"/>
      <c r="R229" s="59"/>
    </row>
    <row r="230" spans="1:18" ht="12.75" hidden="1" customHeight="1">
      <c r="A230" s="106" t="str">
        <f t="shared" si="37"/>
        <v>Occupancy_SensorCollege/University</v>
      </c>
      <c r="B230" s="106">
        <v>105</v>
      </c>
      <c r="C230" s="106" t="s">
        <v>256</v>
      </c>
      <c r="D230" s="20">
        <v>0</v>
      </c>
      <c r="E230" s="20">
        <v>0</v>
      </c>
      <c r="F230" s="20">
        <v>1000</v>
      </c>
      <c r="G230" s="20">
        <v>1000</v>
      </c>
      <c r="I230" s="28"/>
      <c r="M230" s="28"/>
      <c r="N230" s="28"/>
      <c r="O230" s="28"/>
      <c r="Q230" s="59"/>
      <c r="R230" s="59"/>
    </row>
    <row r="231" spans="1:18" ht="14.25" hidden="1" customHeight="1">
      <c r="A231" s="106" t="str">
        <f t="shared" si="37"/>
        <v>Occupancy_SensorK-12 School</v>
      </c>
      <c r="B231" s="106">
        <v>105</v>
      </c>
      <c r="C231" s="106" t="s">
        <v>256</v>
      </c>
      <c r="D231" s="20">
        <v>0</v>
      </c>
      <c r="E231" s="20">
        <v>0</v>
      </c>
      <c r="F231" s="20">
        <v>1000</v>
      </c>
      <c r="G231" s="20">
        <v>1000</v>
      </c>
      <c r="I231" s="28"/>
      <c r="M231" s="28"/>
      <c r="N231" s="28"/>
      <c r="O231" s="28"/>
      <c r="Q231" s="59"/>
      <c r="R231" s="59"/>
    </row>
    <row r="232" spans="1:18" ht="14.25" hidden="1" customHeight="1">
      <c r="A232" s="106" t="str">
        <f t="shared" ref="A232:A237" si="38">_xlfn.CONCAT(U$3,U4)</f>
        <v>LED_Tubes_Exterior_2FT_T8_to_LED_tubes</v>
      </c>
      <c r="B232" s="106">
        <v>3.75</v>
      </c>
      <c r="C232" s="106" t="s">
        <v>239</v>
      </c>
      <c r="D232" s="20">
        <v>0</v>
      </c>
      <c r="E232" s="20">
        <v>0</v>
      </c>
      <c r="F232" s="20">
        <v>1000</v>
      </c>
      <c r="G232" s="20">
        <v>1000</v>
      </c>
      <c r="I232" s="28"/>
      <c r="M232" s="28"/>
      <c r="N232" s="28"/>
      <c r="Q232" s="59"/>
      <c r="R232" s="59"/>
    </row>
    <row r="233" spans="1:18" ht="14.25" hidden="1" customHeight="1">
      <c r="A233" s="106" t="str">
        <f t="shared" si="38"/>
        <v>LED_Tubes_Exterior_4FT_T8_to_LED_tubes</v>
      </c>
      <c r="B233" s="106">
        <v>3.75</v>
      </c>
      <c r="C233" s="106" t="s">
        <v>239</v>
      </c>
      <c r="D233" s="20">
        <v>0</v>
      </c>
      <c r="E233" s="20">
        <v>0</v>
      </c>
      <c r="F233" s="20">
        <v>1000</v>
      </c>
      <c r="G233" s="20">
        <v>1000</v>
      </c>
      <c r="I233" s="28"/>
      <c r="M233" s="28"/>
      <c r="N233" s="28"/>
      <c r="Q233" s="59"/>
      <c r="R233" s="59"/>
    </row>
    <row r="234" spans="1:18" ht="14.25" hidden="1" customHeight="1">
      <c r="A234" s="106" t="str">
        <f t="shared" si="38"/>
        <v>LED_Tubes_Exterior_8FT_T8_to_LED_tubes</v>
      </c>
      <c r="B234" s="106">
        <v>11.5</v>
      </c>
      <c r="C234" s="106" t="s">
        <v>239</v>
      </c>
      <c r="D234" s="20">
        <v>0</v>
      </c>
      <c r="E234" s="20">
        <v>0</v>
      </c>
      <c r="F234" s="20">
        <v>1000</v>
      </c>
      <c r="G234" s="20">
        <v>1000</v>
      </c>
      <c r="I234" s="28"/>
      <c r="M234" s="28"/>
      <c r="N234" s="28"/>
      <c r="Q234" s="59"/>
      <c r="R234" s="59"/>
    </row>
    <row r="235" spans="1:18" ht="14.25" hidden="1" customHeight="1">
      <c r="A235" s="106" t="str">
        <f>_xlfn.CONCAT(U$3,U7)</f>
        <v>LED_Tubes_Exterior_2FT_T5_to_LED_tubes</v>
      </c>
      <c r="B235" s="106">
        <v>6.5</v>
      </c>
      <c r="C235" s="106" t="s">
        <v>239</v>
      </c>
      <c r="D235" s="20">
        <v>0</v>
      </c>
      <c r="E235" s="20">
        <v>0</v>
      </c>
      <c r="F235" s="20">
        <v>1000</v>
      </c>
      <c r="G235" s="20">
        <v>1000</v>
      </c>
      <c r="I235" s="28"/>
      <c r="M235" s="28"/>
      <c r="N235" s="28"/>
      <c r="Q235" s="59"/>
      <c r="R235" s="59"/>
    </row>
    <row r="236" spans="1:18" ht="14.25" hidden="1" customHeight="1">
      <c r="A236" s="106" t="str">
        <f>_xlfn.CONCAT(U$3,U8)</f>
        <v>LED_Tubes_Exterior_4FT_T5_to_LED_tubes</v>
      </c>
      <c r="B236" s="106">
        <v>3.75</v>
      </c>
      <c r="C236" s="106" t="s">
        <v>239</v>
      </c>
      <c r="D236" s="20">
        <v>0</v>
      </c>
      <c r="E236" s="20">
        <v>0</v>
      </c>
      <c r="F236" s="20">
        <v>1000</v>
      </c>
      <c r="G236" s="20">
        <v>1000</v>
      </c>
      <c r="I236" s="28"/>
      <c r="M236" s="28"/>
      <c r="N236" s="28"/>
      <c r="Q236" s="59"/>
      <c r="R236" s="59"/>
    </row>
    <row r="237" spans="1:18" ht="14.25" hidden="1" customHeight="1">
      <c r="A237" s="106" t="str">
        <f t="shared" si="38"/>
        <v>LED_Tubes_Exterior</v>
      </c>
      <c r="B237" s="106">
        <v>11.5</v>
      </c>
      <c r="C237" s="106" t="s">
        <v>239</v>
      </c>
      <c r="D237" s="20">
        <v>0</v>
      </c>
      <c r="E237" s="20">
        <v>0</v>
      </c>
      <c r="F237" s="20">
        <v>1000</v>
      </c>
      <c r="G237" s="20">
        <v>1000</v>
      </c>
      <c r="I237" s="28"/>
      <c r="M237" s="28"/>
      <c r="N237" s="28"/>
      <c r="Q237" s="59"/>
      <c r="R237" s="59"/>
    </row>
    <row r="238" spans="1:18" ht="14.25" hidden="1" customHeight="1">
      <c r="A238" s="106" t="str">
        <f>_xlfn.CONCAT(U$3,U10)</f>
        <v>LED_Tubes_Exterior</v>
      </c>
      <c r="B238" s="106">
        <v>3.75</v>
      </c>
      <c r="C238" s="106" t="s">
        <v>239</v>
      </c>
      <c r="D238" s="20">
        <v>0</v>
      </c>
      <c r="E238" s="20">
        <v>0</v>
      </c>
      <c r="F238" s="20">
        <v>1000</v>
      </c>
      <c r="G238" s="20">
        <v>1000</v>
      </c>
      <c r="I238" s="28"/>
      <c r="M238" s="28"/>
      <c r="N238" s="28"/>
      <c r="Q238" s="59"/>
      <c r="R238" s="59"/>
    </row>
    <row r="239" spans="1:18" ht="14.25" hidden="1" customHeight="1">
      <c r="A239" s="106" t="str">
        <f>_xlfn.CONCAT(U$3,U11)</f>
        <v>LED_Tubes_Exterior</v>
      </c>
      <c r="B239" s="106">
        <v>3.75</v>
      </c>
      <c r="C239" s="106" t="s">
        <v>239</v>
      </c>
      <c r="D239" s="20">
        <v>0</v>
      </c>
      <c r="E239" s="20">
        <v>0</v>
      </c>
      <c r="F239" s="20">
        <v>1000</v>
      </c>
      <c r="G239" s="20">
        <v>1000</v>
      </c>
      <c r="I239" s="28"/>
      <c r="Q239" s="59"/>
      <c r="R239" s="59"/>
    </row>
    <row r="240" spans="1:18" ht="14.25" hidden="1" customHeight="1">
      <c r="A240" s="106" t="str">
        <f t="shared" ref="A240:A242" si="39">_xlfn.CONCAT(T$3,T4)</f>
        <v>LED_Tubes_Interior_2FT_T8_to_LED_tubes</v>
      </c>
      <c r="B240" s="106">
        <v>3.75</v>
      </c>
      <c r="C240" s="106" t="s">
        <v>239</v>
      </c>
      <c r="D240" s="20">
        <v>0</v>
      </c>
      <c r="E240" s="20">
        <v>0</v>
      </c>
      <c r="F240" s="20">
        <v>1000</v>
      </c>
      <c r="G240" s="20">
        <v>1000</v>
      </c>
      <c r="I240" s="28"/>
      <c r="Q240" s="59"/>
      <c r="R240" s="59"/>
    </row>
    <row r="241" spans="1:18" ht="14.25" hidden="1" customHeight="1">
      <c r="A241" s="106" t="str">
        <f t="shared" si="39"/>
        <v>LED_Tubes_Interior_4FT_T8_to_LED_tubes</v>
      </c>
      <c r="B241" s="106">
        <v>3.75</v>
      </c>
      <c r="C241" s="106" t="s">
        <v>239</v>
      </c>
      <c r="D241" s="20">
        <v>0</v>
      </c>
      <c r="E241" s="20">
        <v>0</v>
      </c>
      <c r="F241" s="20">
        <v>1000</v>
      </c>
      <c r="G241" s="20">
        <v>1000</v>
      </c>
      <c r="I241" s="28"/>
      <c r="Q241" s="59"/>
      <c r="R241" s="59"/>
    </row>
    <row r="242" spans="1:18" ht="14.25" hidden="1" customHeight="1">
      <c r="A242" s="106" t="str">
        <f t="shared" si="39"/>
        <v>LED_Tubes_Interior_8FT_T8_to_LED_tubes</v>
      </c>
      <c r="B242" s="106">
        <v>11.5</v>
      </c>
      <c r="C242" s="106" t="s">
        <v>239</v>
      </c>
      <c r="D242" s="20">
        <v>0</v>
      </c>
      <c r="E242" s="20">
        <v>0</v>
      </c>
      <c r="F242" s="20">
        <v>1000</v>
      </c>
      <c r="G242" s="20">
        <v>1000</v>
      </c>
      <c r="I242" s="28"/>
      <c r="Q242" s="59"/>
      <c r="R242" s="59"/>
    </row>
    <row r="243" spans="1:18" ht="14.25" hidden="1" customHeight="1">
      <c r="A243" s="106" t="str">
        <f>_xlfn.CONCAT(T$3,T7)</f>
        <v>LED_Tubes_Interior_2FT_T5_to_LED_tubes</v>
      </c>
      <c r="B243" s="106">
        <v>6.5</v>
      </c>
      <c r="C243" s="106" t="s">
        <v>239</v>
      </c>
      <c r="D243" s="20">
        <v>0</v>
      </c>
      <c r="E243" s="20">
        <v>0</v>
      </c>
      <c r="F243" s="20">
        <v>1000</v>
      </c>
      <c r="G243" s="20">
        <v>1000</v>
      </c>
      <c r="I243" s="28"/>
      <c r="Q243" s="59"/>
      <c r="R243" s="59"/>
    </row>
    <row r="244" spans="1:18" ht="14.25" hidden="1" customHeight="1">
      <c r="A244" s="106" t="str">
        <f>_xlfn.CONCAT(T$3,T8)</f>
        <v>LED_Tubes_Interior_4FT_T5_to_LED_tubes</v>
      </c>
      <c r="B244" s="106">
        <v>3.75</v>
      </c>
      <c r="C244" s="106" t="s">
        <v>239</v>
      </c>
      <c r="D244" s="20">
        <v>0</v>
      </c>
      <c r="E244" s="20">
        <v>0</v>
      </c>
      <c r="F244" s="20">
        <v>1000</v>
      </c>
      <c r="G244" s="20">
        <v>1000</v>
      </c>
      <c r="I244" s="28"/>
      <c r="Q244" s="59"/>
      <c r="R244" s="59"/>
    </row>
    <row r="245" spans="1:18" ht="14.25" hidden="1" customHeight="1">
      <c r="A245" s="106" t="str">
        <f>_xlfn.CONCAT(T$3,T9)</f>
        <v>LED_Tubes_Interior</v>
      </c>
      <c r="B245" s="106">
        <v>11.5</v>
      </c>
      <c r="C245" s="106" t="s">
        <v>239</v>
      </c>
      <c r="D245" s="20">
        <v>0</v>
      </c>
      <c r="E245" s="20">
        <v>0</v>
      </c>
      <c r="F245" s="20">
        <v>1000</v>
      </c>
      <c r="G245" s="20">
        <v>1000</v>
      </c>
      <c r="I245" s="28"/>
      <c r="Q245" s="59"/>
      <c r="R245" s="59"/>
    </row>
    <row r="246" spans="1:18" ht="14.25" hidden="1" customHeight="1">
      <c r="A246" s="106" t="str">
        <f>_xlfn.CONCAT(T$3,T10)</f>
        <v>LED_Tubes_Interior</v>
      </c>
      <c r="B246" s="106">
        <v>3.75</v>
      </c>
      <c r="C246" s="106" t="s">
        <v>239</v>
      </c>
      <c r="D246" s="20">
        <v>0</v>
      </c>
      <c r="E246" s="20">
        <v>0</v>
      </c>
      <c r="F246" s="20">
        <v>1000</v>
      </c>
      <c r="G246" s="20">
        <v>1000</v>
      </c>
      <c r="I246" s="28"/>
      <c r="Q246" s="59"/>
      <c r="R246" s="59"/>
    </row>
    <row r="247" spans="1:18" ht="14.25" hidden="1" customHeight="1">
      <c r="A247" s="106" t="str">
        <f>_xlfn.CONCAT(T$3,T11)</f>
        <v>LED_Tubes_Interior</v>
      </c>
      <c r="B247" s="106">
        <v>3.75</v>
      </c>
      <c r="C247" s="106" t="s">
        <v>239</v>
      </c>
      <c r="D247" s="20">
        <v>0</v>
      </c>
      <c r="E247" s="20">
        <v>0</v>
      </c>
      <c r="F247" s="20">
        <v>1000</v>
      </c>
      <c r="G247" s="20">
        <v>1000</v>
      </c>
      <c r="I247" s="28"/>
      <c r="Q247" s="59"/>
      <c r="R247" s="59"/>
    </row>
    <row r="248" spans="1:18" ht="14.25" hidden="1" customHeight="1">
      <c r="I248" s="28"/>
      <c r="Q248" s="59"/>
      <c r="R248" s="59"/>
    </row>
    <row r="249" spans="1:18" ht="14.25" hidden="1" customHeight="1">
      <c r="I249" s="28"/>
      <c r="Q249" s="59"/>
      <c r="R249" s="59"/>
    </row>
    <row r="250" spans="1:18" ht="14.25" hidden="1" customHeight="1">
      <c r="I250" s="28"/>
      <c r="Q250" s="59"/>
      <c r="R250" s="59"/>
    </row>
    <row r="251" spans="1:18" ht="14.25" hidden="1" customHeight="1">
      <c r="I251" s="28"/>
      <c r="Q251" s="59"/>
      <c r="R251" s="59"/>
    </row>
    <row r="252" spans="1:18" ht="14.25" hidden="1" customHeight="1">
      <c r="I252" s="28"/>
      <c r="Q252" s="59"/>
      <c r="R252" s="59"/>
    </row>
    <row r="253" spans="1:18" ht="14.25" hidden="1" customHeight="1">
      <c r="I253" s="28"/>
      <c r="Q253" s="59"/>
      <c r="R253" s="59"/>
    </row>
    <row r="254" spans="1:18" ht="14.25" hidden="1" customHeight="1">
      <c r="I254" s="28"/>
      <c r="Q254" s="59"/>
      <c r="R254" s="59"/>
    </row>
    <row r="255" spans="1:18" ht="14.25" hidden="1" customHeight="1">
      <c r="I255" s="28"/>
      <c r="Q255" s="59"/>
      <c r="R255" s="59"/>
    </row>
    <row r="256" spans="1:18" ht="14.25" hidden="1" customHeight="1">
      <c r="I256" s="28"/>
      <c r="Q256" s="59"/>
      <c r="R256" s="59"/>
    </row>
    <row r="257" spans="9:18" ht="14.25" hidden="1" customHeight="1">
      <c r="I257" s="28"/>
      <c r="Q257" s="59"/>
      <c r="R257" s="59"/>
    </row>
    <row r="258" spans="9:18" ht="14.25" hidden="1" customHeight="1">
      <c r="Q258" s="59"/>
      <c r="R258" s="59"/>
    </row>
    <row r="259" spans="9:18" ht="14.25" hidden="1" customHeight="1">
      <c r="Q259" s="59"/>
      <c r="R259" s="59"/>
    </row>
    <row r="260" spans="9:18" ht="14.25" hidden="1" customHeight="1">
      <c r="Q260" s="59"/>
      <c r="R260" s="59"/>
    </row>
    <row r="261" spans="9:18" ht="14.25" hidden="1" customHeight="1">
      <c r="Q261" s="59"/>
      <c r="R261" s="59"/>
    </row>
    <row r="262" spans="9:18" ht="14.25" hidden="1" customHeight="1">
      <c r="Q262" s="59"/>
      <c r="R262" s="59"/>
    </row>
    <row r="263" spans="9:18" ht="14.25" hidden="1" customHeight="1">
      <c r="Q263" s="59"/>
      <c r="R263" s="59"/>
    </row>
    <row r="264" spans="9:18" ht="14.25" hidden="1" customHeight="1">
      <c r="Q264" s="59"/>
      <c r="R264" s="59"/>
    </row>
    <row r="265" spans="9:18" ht="14.25" hidden="1" customHeight="1">
      <c r="Q265" s="59"/>
      <c r="R265" s="59"/>
    </row>
    <row r="266" spans="9:18" ht="14.25" hidden="1" customHeight="1">
      <c r="Q266" s="59"/>
      <c r="R266" s="59"/>
    </row>
    <row r="267" spans="9:18" ht="14.25" hidden="1" customHeight="1">
      <c r="Q267" s="59"/>
      <c r="R267" s="59"/>
    </row>
    <row r="268" spans="9:18" ht="14.25" hidden="1" customHeight="1">
      <c r="Q268" s="59"/>
      <c r="R268" s="59"/>
    </row>
    <row r="269" spans="9:18" ht="14.25" hidden="1" customHeight="1">
      <c r="Q269" s="59"/>
      <c r="R269" s="59"/>
    </row>
    <row r="270" spans="9:18" ht="14.25" hidden="1" customHeight="1">
      <c r="Q270" s="59"/>
      <c r="R270" s="59"/>
    </row>
    <row r="271" spans="9:18" ht="14.25" hidden="1" customHeight="1">
      <c r="Q271" s="59"/>
      <c r="R271" s="59"/>
    </row>
    <row r="272" spans="9:18" ht="14.25" hidden="1" customHeight="1">
      <c r="Q272" s="59"/>
      <c r="R272" s="59"/>
    </row>
    <row r="273" spans="9:18" ht="14.25" hidden="1" customHeight="1">
      <c r="Q273" s="59"/>
      <c r="R273" s="59"/>
    </row>
    <row r="274" spans="9:18" ht="14.25" hidden="1" customHeight="1">
      <c r="Q274" s="59"/>
      <c r="R274" s="59"/>
    </row>
    <row r="275" spans="9:18" ht="14.25" hidden="1" customHeight="1">
      <c r="Q275" s="59"/>
      <c r="R275" s="59"/>
    </row>
    <row r="276" spans="9:18" ht="14.25" hidden="1" customHeight="1">
      <c r="Q276" s="59"/>
      <c r="R276" s="59"/>
    </row>
    <row r="277" spans="9:18" ht="14.25" hidden="1" customHeight="1">
      <c r="Q277" s="59"/>
      <c r="R277" s="59"/>
    </row>
    <row r="278" spans="9:18" ht="14.25" hidden="1" customHeight="1">
      <c r="I278" s="28"/>
      <c r="Q278" s="59"/>
      <c r="R278" s="59"/>
    </row>
    <row r="279" spans="9:18" ht="14.25" hidden="1" customHeight="1">
      <c r="I279" s="28"/>
      <c r="Q279" s="59"/>
      <c r="R279" s="59"/>
    </row>
    <row r="280" spans="9:18" ht="14.25" hidden="1" customHeight="1">
      <c r="I280" s="28"/>
      <c r="Q280" s="59"/>
      <c r="R280" s="59"/>
    </row>
    <row r="281" spans="9:18" ht="14.25" hidden="1" customHeight="1">
      <c r="I281" s="28"/>
      <c r="Q281" s="59"/>
      <c r="R281" s="59"/>
    </row>
    <row r="282" spans="9:18" ht="14.25" hidden="1" customHeight="1">
      <c r="I282" s="28"/>
      <c r="Q282" s="59"/>
      <c r="R282" s="59"/>
    </row>
    <row r="283" spans="9:18" ht="14.25" hidden="1" customHeight="1">
      <c r="I283" s="28"/>
      <c r="Q283" s="59"/>
      <c r="R283" s="59"/>
    </row>
    <row r="284" spans="9:18" ht="14.25" hidden="1" customHeight="1">
      <c r="I284" s="28"/>
      <c r="Q284" s="59"/>
      <c r="R284" s="59"/>
    </row>
    <row r="285" spans="9:18" ht="14.25" hidden="1" customHeight="1">
      <c r="I285" s="28"/>
      <c r="Q285" s="59"/>
      <c r="R285" s="59"/>
    </row>
    <row r="286" spans="9:18" ht="14.25" hidden="1" customHeight="1">
      <c r="I286" s="28"/>
      <c r="Q286" s="59"/>
      <c r="R286" s="59"/>
    </row>
    <row r="287" spans="9:18" ht="14.25" hidden="1" customHeight="1">
      <c r="I287" s="28"/>
      <c r="Q287" s="59"/>
      <c r="R287" s="59"/>
    </row>
    <row r="288" spans="9:18" ht="14.25" hidden="1" customHeight="1">
      <c r="I288" s="28"/>
      <c r="Q288" s="59"/>
      <c r="R288" s="59"/>
    </row>
    <row r="289" spans="1:18" ht="14.25" hidden="1" customHeight="1">
      <c r="I289" s="28"/>
      <c r="Q289" s="59"/>
      <c r="R289" s="59"/>
    </row>
    <row r="290" spans="1:18" ht="14.25" hidden="1" customHeight="1">
      <c r="I290" s="28"/>
      <c r="Q290" s="59"/>
      <c r="R290" s="59"/>
    </row>
    <row r="291" spans="1:18" ht="14.25" hidden="1" customHeight="1">
      <c r="I291" s="28"/>
      <c r="Q291" s="59"/>
      <c r="R291" s="59"/>
    </row>
    <row r="292" spans="1:18" ht="14.25" hidden="1" customHeight="1">
      <c r="F292" s="28"/>
      <c r="I292" s="28"/>
      <c r="Q292" s="59"/>
      <c r="R292" s="59"/>
    </row>
    <row r="293" spans="1:18" ht="14.25" hidden="1" customHeight="1">
      <c r="F293" s="28"/>
      <c r="I293" s="28"/>
      <c r="Q293" s="59"/>
      <c r="R293" s="59"/>
    </row>
    <row r="294" spans="1:18" ht="14.25" hidden="1" customHeight="1">
      <c r="I294" s="28"/>
      <c r="Q294" s="59"/>
    </row>
    <row r="295" spans="1:18" ht="14.25" hidden="1" customHeight="1">
      <c r="I295" s="28"/>
      <c r="Q295" s="59"/>
    </row>
    <row r="296" spans="1:18" ht="14.25" hidden="1" customHeight="1">
      <c r="I296" s="28"/>
      <c r="Q296" s="59"/>
    </row>
    <row r="297" spans="1:18" ht="14.25" hidden="1" customHeight="1">
      <c r="I297" s="28"/>
      <c r="Q297" s="59"/>
    </row>
    <row r="298" spans="1:18" ht="14.25" hidden="1" customHeight="1">
      <c r="A298" s="28"/>
      <c r="B298" s="28"/>
      <c r="C298" s="28"/>
      <c r="F298" s="28"/>
      <c r="I298" s="28"/>
      <c r="Q298" s="59"/>
    </row>
    <row r="299" spans="1:18" ht="14.25" hidden="1" customHeight="1">
      <c r="A299" s="28"/>
      <c r="B299" s="28"/>
      <c r="C299" s="28"/>
      <c r="F299" s="28"/>
      <c r="I299" s="28"/>
      <c r="Q299" s="59"/>
    </row>
    <row r="300" spans="1:18" ht="14.25" hidden="1" customHeight="1">
      <c r="A300" s="28"/>
      <c r="B300" s="28"/>
      <c r="C300" s="28"/>
      <c r="F300" s="28"/>
      <c r="I300" s="28"/>
      <c r="Q300" s="59"/>
    </row>
    <row r="301" spans="1:18" ht="14.25" hidden="1" customHeight="1">
      <c r="A301" s="28"/>
      <c r="B301" s="28"/>
      <c r="C301" s="28"/>
      <c r="F301" s="28"/>
      <c r="I301" s="28"/>
      <c r="Q301" s="59"/>
    </row>
    <row r="302" spans="1:18" ht="14.25" hidden="1" customHeight="1">
      <c r="A302" s="28"/>
      <c r="B302" s="28"/>
      <c r="C302" s="28"/>
      <c r="F302" s="28"/>
      <c r="I302" s="28"/>
      <c r="Q302" s="59"/>
    </row>
    <row r="303" spans="1:18" ht="14.25" hidden="1" customHeight="1">
      <c r="A303" s="28"/>
      <c r="B303" s="28"/>
      <c r="C303" s="28"/>
      <c r="F303" s="28"/>
      <c r="I303" s="28"/>
      <c r="Q303" s="59"/>
    </row>
    <row r="304" spans="1:18" ht="14.25" hidden="1" customHeight="1">
      <c r="I304" s="28"/>
      <c r="Q304" s="59"/>
    </row>
    <row r="305" spans="9:17" ht="14.25" hidden="1" customHeight="1">
      <c r="I305" s="28"/>
      <c r="Q305" s="59"/>
    </row>
    <row r="306" spans="9:17" ht="14.25" hidden="1" customHeight="1">
      <c r="I306" s="28"/>
      <c r="Q306" s="59"/>
    </row>
    <row r="307" spans="9:17" ht="14.25" hidden="1" customHeight="1">
      <c r="I307" s="28"/>
      <c r="Q307" s="59"/>
    </row>
    <row r="308" spans="9:17" ht="14.25" hidden="1" customHeight="1">
      <c r="I308" s="28"/>
      <c r="Q308" s="59"/>
    </row>
    <row r="309" spans="9:17" ht="14.25" hidden="1" customHeight="1">
      <c r="I309" s="28"/>
      <c r="Q309" s="59"/>
    </row>
    <row r="310" spans="9:17" ht="14.25" hidden="1" customHeight="1">
      <c r="I310" s="28"/>
      <c r="Q310" s="59"/>
    </row>
    <row r="311" spans="9:17" ht="14.25" hidden="1" customHeight="1">
      <c r="I311" s="28"/>
      <c r="Q311" s="59"/>
    </row>
    <row r="312" spans="9:17" ht="14.25" hidden="1" customHeight="1">
      <c r="I312" s="28"/>
      <c r="Q312" s="59"/>
    </row>
    <row r="313" spans="9:17" ht="14.25" hidden="1" customHeight="1">
      <c r="I313" s="28"/>
      <c r="Q313" s="59"/>
    </row>
    <row r="314" spans="9:17" ht="14.25" hidden="1" customHeight="1">
      <c r="I314" s="28"/>
      <c r="Q314" s="59"/>
    </row>
    <row r="315" spans="9:17" ht="14.25" hidden="1" customHeight="1">
      <c r="I315" s="28"/>
      <c r="Q315" s="59"/>
    </row>
    <row r="316" spans="9:17" ht="14.25" hidden="1" customHeight="1">
      <c r="I316" s="28"/>
      <c r="Q316" s="59"/>
    </row>
    <row r="317" spans="9:17" ht="14.25" hidden="1" customHeight="1">
      <c r="I317" s="28"/>
      <c r="Q317" s="59"/>
    </row>
    <row r="318" spans="9:17" ht="14.25" hidden="1" customHeight="1">
      <c r="I318" s="28"/>
      <c r="Q318" s="59"/>
    </row>
    <row r="319" spans="9:17" ht="14.25" hidden="1" customHeight="1">
      <c r="I319" s="28"/>
      <c r="Q319" s="59"/>
    </row>
    <row r="320" spans="9:17" ht="14.25" hidden="1" customHeight="1">
      <c r="I320" s="28"/>
      <c r="Q320" s="59"/>
    </row>
    <row r="321" spans="9:17" ht="14.25" hidden="1" customHeight="1">
      <c r="I321" s="28"/>
      <c r="Q321" s="59"/>
    </row>
    <row r="322" spans="9:17" ht="14.25" hidden="1" customHeight="1">
      <c r="I322" s="28"/>
      <c r="Q322" s="59"/>
    </row>
    <row r="323" spans="9:17" ht="14.25" hidden="1" customHeight="1">
      <c r="I323" s="28"/>
      <c r="Q323" s="59"/>
    </row>
    <row r="324" spans="9:17" ht="14.25" hidden="1" customHeight="1">
      <c r="I324" s="28"/>
      <c r="Q324" s="59"/>
    </row>
    <row r="325" spans="9:17" ht="14.25" hidden="1" customHeight="1">
      <c r="I325" s="28"/>
      <c r="Q325" s="59"/>
    </row>
    <row r="326" spans="9:17" ht="14.25" hidden="1" customHeight="1">
      <c r="I326" s="28"/>
      <c r="Q326" s="59"/>
    </row>
    <row r="327" spans="9:17" ht="14.25" hidden="1" customHeight="1">
      <c r="I327" s="28"/>
      <c r="Q327" s="59"/>
    </row>
    <row r="328" spans="9:17" ht="14.25" hidden="1" customHeight="1">
      <c r="I328" s="28"/>
      <c r="Q328" s="59"/>
    </row>
    <row r="329" spans="9:17" ht="14.25" hidden="1" customHeight="1">
      <c r="I329" s="28"/>
    </row>
    <row r="330" spans="9:17" ht="14.25" hidden="1" customHeight="1">
      <c r="I330" s="28"/>
    </row>
    <row r="331" spans="9:17" ht="14.25" hidden="1" customHeight="1">
      <c r="I331" s="28"/>
    </row>
    <row r="332" spans="9:17" ht="14.25" hidden="1" customHeight="1">
      <c r="I332" s="28"/>
    </row>
    <row r="333" spans="9:17" ht="14.25" hidden="1" customHeight="1">
      <c r="I333" s="28"/>
    </row>
    <row r="334" spans="9:17" ht="14.25" hidden="1" customHeight="1">
      <c r="I334" s="28"/>
    </row>
    <row r="335" spans="9:17" ht="14.25" hidden="1" customHeight="1">
      <c r="I335" s="28"/>
    </row>
    <row r="336" spans="9:17" ht="14.25" hidden="1" customHeight="1">
      <c r="I336" s="28"/>
    </row>
    <row r="337" spans="9:9" ht="14.25" hidden="1" customHeight="1">
      <c r="I337" s="28"/>
    </row>
    <row r="338" spans="9:9" ht="14.25" hidden="1" customHeight="1">
      <c r="I338" s="28"/>
    </row>
    <row r="339" spans="9:9" ht="14.25" hidden="1" customHeight="1">
      <c r="I339" s="28"/>
    </row>
    <row r="340" spans="9:9" ht="14.25" hidden="1" customHeight="1">
      <c r="I340" s="28"/>
    </row>
    <row r="341" spans="9:9" ht="14.25" hidden="1" customHeight="1">
      <c r="I341" s="28"/>
    </row>
    <row r="342" spans="9:9" ht="14.25" hidden="1" customHeight="1">
      <c r="I342" s="28"/>
    </row>
    <row r="343" spans="9:9" ht="14.25" hidden="1" customHeight="1">
      <c r="I343" s="28"/>
    </row>
    <row r="344" spans="9:9" ht="14.25" hidden="1" customHeight="1">
      <c r="I344" s="28"/>
    </row>
    <row r="345" spans="9:9" ht="14.25" hidden="1" customHeight="1">
      <c r="I345" s="28"/>
    </row>
    <row r="346" spans="9:9" ht="14.25" hidden="1" customHeight="1">
      <c r="I346" s="28"/>
    </row>
    <row r="347" spans="9:9" ht="14.25" hidden="1" customHeight="1">
      <c r="I347" s="28"/>
    </row>
    <row r="348" spans="9:9" ht="14.25" hidden="1" customHeight="1">
      <c r="I348" s="28"/>
    </row>
    <row r="349" spans="9:9" ht="14.25" hidden="1" customHeight="1">
      <c r="I349" s="28"/>
    </row>
    <row r="350" spans="9:9" ht="14.25" hidden="1" customHeight="1">
      <c r="I350" s="28"/>
    </row>
    <row r="351" spans="9:9" ht="14.25" hidden="1" customHeight="1">
      <c r="I351" s="28"/>
    </row>
    <row r="352" spans="9:9" ht="14.25" hidden="1" customHeight="1">
      <c r="I352" s="28"/>
    </row>
    <row r="353" spans="9:9" ht="14.25" hidden="1" customHeight="1">
      <c r="I353" s="28"/>
    </row>
    <row r="354" spans="9:9" ht="14.25" hidden="1" customHeight="1">
      <c r="I354" s="28"/>
    </row>
    <row r="355" spans="9:9" ht="14.25" hidden="1" customHeight="1">
      <c r="I355" s="28"/>
    </row>
    <row r="356" spans="9:9" ht="14.25" hidden="1" customHeight="1">
      <c r="I356" s="28"/>
    </row>
    <row r="357" spans="9:9" ht="14.25" hidden="1" customHeight="1">
      <c r="I357" s="28"/>
    </row>
    <row r="358" spans="9:9" ht="14.25" hidden="1" customHeight="1">
      <c r="I358" s="28"/>
    </row>
    <row r="359" spans="9:9" ht="14.25" hidden="1" customHeight="1">
      <c r="I359" s="28"/>
    </row>
    <row r="360" spans="9:9" ht="14.25" hidden="1" customHeight="1">
      <c r="I360" s="28"/>
    </row>
    <row r="361" spans="9:9" ht="14.25" hidden="1" customHeight="1">
      <c r="I361" s="28"/>
    </row>
    <row r="362" spans="9:9" ht="14.25" hidden="1" customHeight="1">
      <c r="I362" s="28"/>
    </row>
    <row r="363" spans="9:9" ht="14.25" hidden="1" customHeight="1">
      <c r="I363" s="28"/>
    </row>
    <row r="364" spans="9:9" ht="14.25" hidden="1" customHeight="1">
      <c r="I364" s="28"/>
    </row>
    <row r="365" spans="9:9" ht="14.25" hidden="1" customHeight="1">
      <c r="I365" s="28"/>
    </row>
    <row r="366" spans="9:9" ht="14.25" hidden="1" customHeight="1">
      <c r="I366" s="28"/>
    </row>
    <row r="367" spans="9:9" ht="14.25" hidden="1" customHeight="1">
      <c r="I367" s="28"/>
    </row>
    <row r="368" spans="9:9" ht="14.25" hidden="1" customHeight="1">
      <c r="I368" s="28"/>
    </row>
    <row r="369" spans="9:9" ht="14.25" hidden="1" customHeight="1">
      <c r="I369" s="28"/>
    </row>
    <row r="370" spans="9:9" ht="14.25" hidden="1" customHeight="1">
      <c r="I370" s="28"/>
    </row>
    <row r="371" spans="9:9" ht="14.25" hidden="1" customHeight="1">
      <c r="I371" s="28"/>
    </row>
    <row r="372" spans="9:9" ht="14.25" hidden="1" customHeight="1">
      <c r="I372" s="28"/>
    </row>
    <row r="373" spans="9:9" ht="14.25" hidden="1" customHeight="1">
      <c r="I373" s="28"/>
    </row>
    <row r="374" spans="9:9" ht="14.25" hidden="1" customHeight="1">
      <c r="I374" s="28"/>
    </row>
    <row r="375" spans="9:9" ht="14.25" hidden="1" customHeight="1">
      <c r="I375" s="28"/>
    </row>
    <row r="376" spans="9:9" ht="14.25" hidden="1" customHeight="1">
      <c r="I376" s="28"/>
    </row>
    <row r="377" spans="9:9" ht="14.25" hidden="1" customHeight="1">
      <c r="I377" s="28"/>
    </row>
    <row r="378" spans="9:9" ht="14.25" hidden="1" customHeight="1">
      <c r="I378" s="28"/>
    </row>
    <row r="379" spans="9:9" ht="14.25" hidden="1" customHeight="1">
      <c r="I379" s="28"/>
    </row>
    <row r="380" spans="9:9" ht="14.25" hidden="1" customHeight="1">
      <c r="I380" s="28"/>
    </row>
    <row r="381" spans="9:9" ht="14.25" hidden="1" customHeight="1">
      <c r="I381" s="28"/>
    </row>
    <row r="382" spans="9:9" ht="14.25" hidden="1" customHeight="1">
      <c r="I382" s="28"/>
    </row>
    <row r="383" spans="9:9" ht="14.25" hidden="1" customHeight="1">
      <c r="I383" s="28"/>
    </row>
    <row r="384" spans="9:9" ht="14.25" hidden="1" customHeight="1">
      <c r="I384" s="28"/>
    </row>
    <row r="385" spans="9:9" ht="14.25" hidden="1" customHeight="1">
      <c r="I385" s="28"/>
    </row>
    <row r="386" spans="9:9" ht="14.25" hidden="1" customHeight="1">
      <c r="I386" s="28"/>
    </row>
    <row r="387" spans="9:9" ht="14.25" hidden="1" customHeight="1">
      <c r="I387" s="28"/>
    </row>
    <row r="388" spans="9:9" ht="14.25" hidden="1" customHeight="1">
      <c r="I388" s="28"/>
    </row>
    <row r="389" spans="9:9" ht="14.25" hidden="1" customHeight="1">
      <c r="I389" s="28"/>
    </row>
    <row r="390" spans="9:9" ht="14.25" hidden="1" customHeight="1">
      <c r="I390" s="28"/>
    </row>
    <row r="391" spans="9:9" ht="14.25" hidden="1" customHeight="1">
      <c r="I391" s="28"/>
    </row>
    <row r="392" spans="9:9" ht="14.25" hidden="1" customHeight="1">
      <c r="I392" s="28"/>
    </row>
    <row r="393" spans="9:9" ht="14.25" hidden="1" customHeight="1">
      <c r="I393" s="28"/>
    </row>
    <row r="394" spans="9:9" ht="14.25" hidden="1" customHeight="1">
      <c r="I394" s="28"/>
    </row>
    <row r="395" spans="9:9" ht="14.25" hidden="1" customHeight="1">
      <c r="I395" s="28"/>
    </row>
    <row r="396" spans="9:9" ht="14.25" hidden="1" customHeight="1">
      <c r="I396" s="28"/>
    </row>
    <row r="397" spans="9:9" ht="14.25" hidden="1" customHeight="1">
      <c r="I397" s="28"/>
    </row>
    <row r="398" spans="9:9" ht="14.25" hidden="1" customHeight="1">
      <c r="I398" s="28"/>
    </row>
    <row r="399" spans="9:9" ht="14.25" hidden="1" customHeight="1">
      <c r="I399" s="28"/>
    </row>
    <row r="400" spans="9:9" ht="14.25" hidden="1" customHeight="1">
      <c r="I400" s="28"/>
    </row>
    <row r="401" spans="9:9" ht="14.25" hidden="1" customHeight="1">
      <c r="I401" s="28"/>
    </row>
    <row r="402" spans="9:9" ht="14.25" hidden="1" customHeight="1">
      <c r="I402" s="28"/>
    </row>
    <row r="403" spans="9:9" ht="14.25" hidden="1" customHeight="1">
      <c r="I403" s="28"/>
    </row>
    <row r="404" spans="9:9" ht="14.25" hidden="1" customHeight="1">
      <c r="I404" s="28"/>
    </row>
    <row r="405" spans="9:9" ht="14.25" hidden="1" customHeight="1">
      <c r="I405" s="28"/>
    </row>
    <row r="406" spans="9:9" ht="14.25" hidden="1" customHeight="1">
      <c r="I406" s="28"/>
    </row>
    <row r="407" spans="9:9" ht="14.25" hidden="1" customHeight="1">
      <c r="I407" s="28"/>
    </row>
    <row r="408" spans="9:9" ht="14.25" hidden="1" customHeight="1">
      <c r="I408" s="28"/>
    </row>
    <row r="409" spans="9:9" ht="14.25" hidden="1" customHeight="1">
      <c r="I409" s="28"/>
    </row>
    <row r="410" spans="9:9" ht="14.25" hidden="1" customHeight="1">
      <c r="I410" s="28"/>
    </row>
    <row r="411" spans="9:9" ht="14.25" hidden="1" customHeight="1">
      <c r="I411" s="28"/>
    </row>
    <row r="412" spans="9:9" ht="14.25" hidden="1" customHeight="1">
      <c r="I412" s="28"/>
    </row>
    <row r="413" spans="9:9" ht="14.25" hidden="1" customHeight="1">
      <c r="I413" s="28"/>
    </row>
    <row r="414" spans="9:9" ht="14.25" hidden="1" customHeight="1">
      <c r="I414" s="28"/>
    </row>
    <row r="415" spans="9:9" ht="14.25" hidden="1" customHeight="1">
      <c r="I415" s="28"/>
    </row>
    <row r="416" spans="9:9" ht="14.25" hidden="1" customHeight="1">
      <c r="I416" s="28"/>
    </row>
    <row r="417" spans="9:9" ht="14.25" hidden="1" customHeight="1">
      <c r="I417" s="28"/>
    </row>
    <row r="418" spans="9:9" ht="14.25" hidden="1" customHeight="1">
      <c r="I418" s="28"/>
    </row>
    <row r="419" spans="9:9" ht="14.25" hidden="1" customHeight="1">
      <c r="I419" s="28"/>
    </row>
    <row r="420" spans="9:9" ht="14.25" hidden="1" customHeight="1">
      <c r="I420" s="28"/>
    </row>
    <row r="421" spans="9:9" ht="14.25" hidden="1" customHeight="1">
      <c r="I421" s="28"/>
    </row>
    <row r="422" spans="9:9" ht="14.25" hidden="1" customHeight="1">
      <c r="I422" s="28"/>
    </row>
    <row r="423" spans="9:9" ht="14.25" hidden="1" customHeight="1">
      <c r="I423" s="28"/>
    </row>
    <row r="424" spans="9:9" ht="14.25" hidden="1" customHeight="1">
      <c r="I424" s="28"/>
    </row>
    <row r="425" spans="9:9" ht="14.25" hidden="1" customHeight="1">
      <c r="I425" s="28"/>
    </row>
    <row r="426" spans="9:9" ht="14.25" hidden="1" customHeight="1">
      <c r="I426" s="28"/>
    </row>
    <row r="427" spans="9:9" ht="14.25" hidden="1" customHeight="1">
      <c r="I427" s="28"/>
    </row>
    <row r="428" spans="9:9" ht="14.25" hidden="1" customHeight="1">
      <c r="I428" s="28"/>
    </row>
    <row r="429" spans="9:9" ht="14.25" hidden="1" customHeight="1">
      <c r="I429" s="28"/>
    </row>
    <row r="430" spans="9:9" ht="14.25" hidden="1" customHeight="1">
      <c r="I430" s="28"/>
    </row>
    <row r="431" spans="9:9" ht="14.25" hidden="1" customHeight="1">
      <c r="I431" s="28"/>
    </row>
    <row r="432" spans="9:9" ht="14.25" hidden="1" customHeight="1">
      <c r="I432" s="28"/>
    </row>
    <row r="433" spans="9:9" ht="14.25" hidden="1" customHeight="1">
      <c r="I433" s="28"/>
    </row>
    <row r="434" spans="9:9" ht="14.25" hidden="1" customHeight="1">
      <c r="I434" s="28"/>
    </row>
    <row r="435" spans="9:9" ht="14.25" hidden="1" customHeight="1">
      <c r="I435" s="28"/>
    </row>
    <row r="436" spans="9:9" ht="14.25" hidden="1" customHeight="1">
      <c r="I436" s="28"/>
    </row>
    <row r="437" spans="9:9" ht="14.25" hidden="1" customHeight="1">
      <c r="I437" s="28"/>
    </row>
    <row r="438" spans="9:9" ht="14.25" hidden="1" customHeight="1">
      <c r="I438" s="28"/>
    </row>
    <row r="439" spans="9:9" ht="14.25" hidden="1" customHeight="1">
      <c r="I439" s="28"/>
    </row>
    <row r="440" spans="9:9" ht="14.25" hidden="1" customHeight="1">
      <c r="I440" s="28"/>
    </row>
    <row r="441" spans="9:9" ht="14.25" hidden="1" customHeight="1">
      <c r="I441" s="28"/>
    </row>
    <row r="442" spans="9:9" ht="14.25" hidden="1" customHeight="1">
      <c r="I442" s="28"/>
    </row>
    <row r="443" spans="9:9" ht="14.25" hidden="1" customHeight="1">
      <c r="I443" s="28"/>
    </row>
    <row r="444" spans="9:9" ht="14.25" hidden="1" customHeight="1">
      <c r="I444" s="28"/>
    </row>
    <row r="445" spans="9:9" ht="14.25" hidden="1" customHeight="1">
      <c r="I445" s="28"/>
    </row>
    <row r="446" spans="9:9" ht="14.25" hidden="1" customHeight="1">
      <c r="I446" s="28"/>
    </row>
    <row r="447" spans="9:9" ht="14.25" hidden="1" customHeight="1">
      <c r="I447" s="28"/>
    </row>
    <row r="448" spans="9:9" ht="14.25" hidden="1" customHeight="1">
      <c r="I448" s="28"/>
    </row>
    <row r="449" spans="9:9" ht="14.25" hidden="1" customHeight="1">
      <c r="I449" s="28"/>
    </row>
    <row r="450" spans="9:9" ht="14.25" hidden="1" customHeight="1">
      <c r="I450" s="28"/>
    </row>
    <row r="451" spans="9:9" ht="14.25" hidden="1" customHeight="1">
      <c r="I451" s="28"/>
    </row>
    <row r="452" spans="9:9" ht="14.25" hidden="1" customHeight="1">
      <c r="I452" s="28"/>
    </row>
    <row r="453" spans="9:9" ht="14.25" hidden="1" customHeight="1">
      <c r="I453" s="28"/>
    </row>
    <row r="454" spans="9:9" ht="14.25" hidden="1" customHeight="1">
      <c r="I454" s="28"/>
    </row>
    <row r="455" spans="9:9" ht="14.25" hidden="1" customHeight="1">
      <c r="I455" s="28"/>
    </row>
    <row r="456" spans="9:9" ht="14.25" hidden="1" customHeight="1">
      <c r="I456" s="28"/>
    </row>
    <row r="457" spans="9:9" ht="14.25" hidden="1" customHeight="1">
      <c r="I457" s="28"/>
    </row>
    <row r="458" spans="9:9" ht="14.25" hidden="1" customHeight="1">
      <c r="I458" s="28"/>
    </row>
    <row r="459" spans="9:9" ht="14.25" hidden="1" customHeight="1">
      <c r="I459" s="28"/>
    </row>
    <row r="460" spans="9:9" ht="14.25" hidden="1" customHeight="1">
      <c r="I460" s="28"/>
    </row>
    <row r="461" spans="9:9" ht="14.25" hidden="1" customHeight="1">
      <c r="I461" s="28"/>
    </row>
    <row r="462" spans="9:9" ht="14.25" hidden="1" customHeight="1">
      <c r="I462" s="28"/>
    </row>
    <row r="463" spans="9:9" ht="14.25" hidden="1" customHeight="1">
      <c r="I463" s="28"/>
    </row>
    <row r="464" spans="9:9" ht="14.25" hidden="1" customHeight="1">
      <c r="I464" s="28"/>
    </row>
    <row r="465" spans="9:9" ht="14.25" hidden="1" customHeight="1">
      <c r="I465" s="28"/>
    </row>
    <row r="466" spans="9:9" ht="14.25" hidden="1" customHeight="1">
      <c r="I466" s="28"/>
    </row>
    <row r="467" spans="9:9" ht="14.25" hidden="1" customHeight="1">
      <c r="I467" s="28"/>
    </row>
    <row r="468" spans="9:9" ht="14.25" hidden="1" customHeight="1">
      <c r="I468" s="28"/>
    </row>
    <row r="469" spans="9:9" ht="14.25" hidden="1" customHeight="1">
      <c r="I469" s="28"/>
    </row>
    <row r="470" spans="9:9" ht="14.25" hidden="1" customHeight="1">
      <c r="I470" s="28"/>
    </row>
    <row r="471" spans="9:9" ht="14.25" hidden="1" customHeight="1">
      <c r="I471" s="28"/>
    </row>
    <row r="472" spans="9:9" ht="14.25" hidden="1" customHeight="1">
      <c r="I472" s="28"/>
    </row>
    <row r="473" spans="9:9" ht="14.25" hidden="1" customHeight="1">
      <c r="I473" s="28"/>
    </row>
    <row r="474" spans="9:9" ht="14.25" hidden="1" customHeight="1">
      <c r="I474" s="28"/>
    </row>
    <row r="475" spans="9:9" ht="14.25" hidden="1" customHeight="1">
      <c r="I475" s="28"/>
    </row>
    <row r="476" spans="9:9" ht="14.25" hidden="1" customHeight="1">
      <c r="I476" s="28"/>
    </row>
    <row r="477" spans="9:9" ht="14.25" hidden="1" customHeight="1">
      <c r="I477" s="28"/>
    </row>
    <row r="478" spans="9:9" ht="14.25" hidden="1" customHeight="1">
      <c r="I478" s="28"/>
    </row>
    <row r="479" spans="9:9" ht="14.25" hidden="1" customHeight="1">
      <c r="I479" s="28"/>
    </row>
    <row r="480" spans="9:9" ht="14.25" hidden="1" customHeight="1">
      <c r="I480" s="28"/>
    </row>
    <row r="481" spans="9:21" ht="14.25" hidden="1" customHeight="1">
      <c r="I481" s="28"/>
    </row>
    <row r="482" spans="9:21" ht="14.25" hidden="1" customHeight="1">
      <c r="I482" s="28"/>
    </row>
    <row r="483" spans="9:21" ht="14.25" hidden="1" customHeight="1">
      <c r="I483" s="28"/>
    </row>
    <row r="484" spans="9:21" ht="14.25" hidden="1" customHeight="1">
      <c r="I484" s="28"/>
    </row>
    <row r="485" spans="9:21" ht="14.25" hidden="1" customHeight="1">
      <c r="I485" s="28"/>
    </row>
    <row r="486" spans="9:21" ht="14.25" hidden="1" customHeight="1">
      <c r="I486" s="28"/>
      <c r="U486" s="19" t="s">
        <v>257</v>
      </c>
    </row>
    <row r="487" spans="9:21" ht="14.25" hidden="1" customHeight="1">
      <c r="I487" s="28"/>
    </row>
    <row r="488" spans="9:21" ht="14.25" hidden="1" customHeight="1">
      <c r="I488" s="28"/>
    </row>
    <row r="489" spans="9:21" ht="14.25" hidden="1" customHeight="1">
      <c r="I489" s="28"/>
    </row>
    <row r="490" spans="9:21" ht="14.25" hidden="1" customHeight="1">
      <c r="I490" s="28"/>
    </row>
    <row r="491" spans="9:21" ht="14.25" hidden="1" customHeight="1">
      <c r="I491" s="28"/>
    </row>
    <row r="492" spans="9:21" ht="14.25" hidden="1" customHeight="1">
      <c r="I492" s="28"/>
    </row>
    <row r="493" spans="9:21" ht="14.25" hidden="1" customHeight="1">
      <c r="I493" s="28"/>
    </row>
    <row r="494" spans="9:21" ht="14.25" hidden="1" customHeight="1">
      <c r="I494" s="28"/>
    </row>
    <row r="495" spans="9:21" ht="14.25" hidden="1" customHeight="1">
      <c r="I495" s="28"/>
    </row>
    <row r="496" spans="9:21" ht="14.25" hidden="1" customHeight="1">
      <c r="I496" s="28"/>
    </row>
    <row r="497" spans="9:9" ht="14.25" hidden="1" customHeight="1">
      <c r="I497" s="28"/>
    </row>
    <row r="498" spans="9:9" ht="14.25" hidden="1" customHeight="1">
      <c r="I498" s="28"/>
    </row>
    <row r="499" spans="9:9" ht="14.25" hidden="1" customHeight="1">
      <c r="I499" s="28"/>
    </row>
    <row r="500" spans="9:9" ht="14.25" hidden="1" customHeight="1">
      <c r="I500" s="28"/>
    </row>
    <row r="501" spans="9:9" ht="14.25" hidden="1" customHeight="1">
      <c r="I501" s="28"/>
    </row>
    <row r="502" spans="9:9" ht="14.25" hidden="1" customHeight="1">
      <c r="I502" s="28"/>
    </row>
    <row r="503" spans="9:9" ht="14.25" hidden="1" customHeight="1">
      <c r="I503" s="28"/>
    </row>
    <row r="504" spans="9:9" ht="14.25" hidden="1" customHeight="1">
      <c r="I504" s="28"/>
    </row>
    <row r="505" spans="9:9" ht="14.25" hidden="1" customHeight="1">
      <c r="I505" s="28"/>
    </row>
    <row r="506" spans="9:9" ht="14.25" hidden="1" customHeight="1">
      <c r="I506" s="28"/>
    </row>
    <row r="507" spans="9:9" ht="14.25" hidden="1" customHeight="1">
      <c r="I507" s="28"/>
    </row>
    <row r="508" spans="9:9" ht="14.25" hidden="1" customHeight="1">
      <c r="I508" s="28"/>
    </row>
    <row r="509" spans="9:9" ht="14.25" hidden="1" customHeight="1">
      <c r="I509" s="28"/>
    </row>
    <row r="510" spans="9:9" ht="14.25" hidden="1" customHeight="1">
      <c r="I510" s="28"/>
    </row>
    <row r="511" spans="9:9" ht="14.25" hidden="1" customHeight="1">
      <c r="I511" s="28"/>
    </row>
    <row r="512" spans="9:9" ht="14.25" hidden="1" customHeight="1">
      <c r="I512" s="28"/>
    </row>
    <row r="513" spans="9:9" ht="14.25" hidden="1" customHeight="1">
      <c r="I513" s="28"/>
    </row>
    <row r="514" spans="9:9" ht="14.25" hidden="1" customHeight="1">
      <c r="I514" s="28"/>
    </row>
    <row r="515" spans="9:9" ht="14.25" hidden="1" customHeight="1">
      <c r="I515" s="28"/>
    </row>
    <row r="516" spans="9:9" ht="14.25" hidden="1" customHeight="1">
      <c r="I516" s="28"/>
    </row>
    <row r="517" spans="9:9" ht="14.25" hidden="1" customHeight="1">
      <c r="I517" s="28"/>
    </row>
    <row r="518" spans="9:9" ht="14.25" hidden="1" customHeight="1">
      <c r="I518" s="28"/>
    </row>
    <row r="519" spans="9:9" ht="14.25" hidden="1" customHeight="1">
      <c r="I519" s="28"/>
    </row>
    <row r="520" spans="9:9" ht="14.25" hidden="1" customHeight="1">
      <c r="I520" s="28"/>
    </row>
    <row r="521" spans="9:9" ht="14.25" hidden="1" customHeight="1">
      <c r="I521" s="28"/>
    </row>
    <row r="522" spans="9:9" ht="14.25" hidden="1" customHeight="1">
      <c r="I522" s="28"/>
    </row>
    <row r="523" spans="9:9" ht="14.25" hidden="1" customHeight="1">
      <c r="I523" s="28"/>
    </row>
    <row r="524" spans="9:9" ht="14.25" hidden="1" customHeight="1">
      <c r="I524" s="28"/>
    </row>
    <row r="525" spans="9:9" ht="14.25" hidden="1" customHeight="1">
      <c r="I525" s="28"/>
    </row>
    <row r="526" spans="9:9" ht="14.25" hidden="1" customHeight="1">
      <c r="I526" s="28"/>
    </row>
    <row r="527" spans="9:9" ht="14.25" hidden="1" customHeight="1">
      <c r="I527" s="28"/>
    </row>
    <row r="528" spans="9:9" ht="14.25" hidden="1" customHeight="1"/>
    <row r="581" ht="35.25" hidden="1" customHeight="1"/>
    <row r="582" ht="63" hidden="1" customHeight="1"/>
  </sheetData>
  <sheetProtection algorithmName="SHA-512" hashValue="myB8BVhiFoDUVS+3RdEKxPejJnEpHSP7LO1OLlYBd9hbE4EFqMZ9qshOK+osJOtcKbrBeE8Qy8m/CKXsol0D1g==" saltValue="EFNtMICY3J8lNoDTBkuy4A==" spinCount="100000" sheet="1" objects="1" scenarios="1" selectLockedCells="1"/>
  <protectedRanges>
    <protectedRange sqref="A59:C87" name="Range1"/>
  </protectedRanges>
  <dataConsolidate/>
  <mergeCells count="342">
    <mergeCell ref="A22:C22"/>
    <mergeCell ref="A23:C23"/>
    <mergeCell ref="D22:E22"/>
    <mergeCell ref="D23:E23"/>
    <mergeCell ref="A36:B36"/>
    <mergeCell ref="D64:H64"/>
    <mergeCell ref="D65:H65"/>
    <mergeCell ref="D66:H66"/>
    <mergeCell ref="D10:E10"/>
    <mergeCell ref="D15:E15"/>
    <mergeCell ref="A13:C13"/>
    <mergeCell ref="A15:C15"/>
    <mergeCell ref="D17:E17"/>
    <mergeCell ref="A16:E16"/>
    <mergeCell ref="D14:E14"/>
    <mergeCell ref="G12:L12"/>
    <mergeCell ref="G10:L10"/>
    <mergeCell ref="G16:L16"/>
    <mergeCell ref="A10:C10"/>
    <mergeCell ref="A52:C52"/>
    <mergeCell ref="A53:C53"/>
    <mergeCell ref="A54:C54"/>
    <mergeCell ref="C32:E32"/>
    <mergeCell ref="J32:K32"/>
    <mergeCell ref="N1:O2"/>
    <mergeCell ref="N3:O3"/>
    <mergeCell ref="L1:M1"/>
    <mergeCell ref="D7:E7"/>
    <mergeCell ref="D9:E9"/>
    <mergeCell ref="L2:M2"/>
    <mergeCell ref="D77:H77"/>
    <mergeCell ref="D78:H78"/>
    <mergeCell ref="D79:H79"/>
    <mergeCell ref="A27:E27"/>
    <mergeCell ref="F27:K27"/>
    <mergeCell ref="A24:O24"/>
    <mergeCell ref="D18:E18"/>
    <mergeCell ref="G17:L17"/>
    <mergeCell ref="A17:C17"/>
    <mergeCell ref="K64:L64"/>
    <mergeCell ref="K59:L59"/>
    <mergeCell ref="A70:C70"/>
    <mergeCell ref="A72:C72"/>
    <mergeCell ref="A66:C66"/>
    <mergeCell ref="K65:L65"/>
    <mergeCell ref="A58:C58"/>
    <mergeCell ref="K62:L62"/>
    <mergeCell ref="A68:C68"/>
    <mergeCell ref="B3:K3"/>
    <mergeCell ref="A4:O4"/>
    <mergeCell ref="A7:C7"/>
    <mergeCell ref="L3:M3"/>
    <mergeCell ref="A5:E5"/>
    <mergeCell ref="G7:L7"/>
    <mergeCell ref="G8:L8"/>
    <mergeCell ref="A6:C6"/>
    <mergeCell ref="D6:E6"/>
    <mergeCell ref="A8:C8"/>
    <mergeCell ref="D8:E8"/>
    <mergeCell ref="G5:N5"/>
    <mergeCell ref="A9:C9"/>
    <mergeCell ref="M13:N13"/>
    <mergeCell ref="G13:L13"/>
    <mergeCell ref="A11:E11"/>
    <mergeCell ref="G9:L9"/>
    <mergeCell ref="M6:N6"/>
    <mergeCell ref="A14:C14"/>
    <mergeCell ref="D13:E13"/>
    <mergeCell ref="A12:C12"/>
    <mergeCell ref="D12:E12"/>
    <mergeCell ref="G6:L6"/>
    <mergeCell ref="M10:N10"/>
    <mergeCell ref="G11:N11"/>
    <mergeCell ref="G14:N14"/>
    <mergeCell ref="A125:O125"/>
    <mergeCell ref="A126:O126"/>
    <mergeCell ref="A107:E107"/>
    <mergeCell ref="C40:E40"/>
    <mergeCell ref="F40:I40"/>
    <mergeCell ref="C39:E39"/>
    <mergeCell ref="F39:I39"/>
    <mergeCell ref="J39:K39"/>
    <mergeCell ref="F38:I38"/>
    <mergeCell ref="J38:K38"/>
    <mergeCell ref="J40:K40"/>
    <mergeCell ref="A123:O123"/>
    <mergeCell ref="N109:O109"/>
    <mergeCell ref="F42:I42"/>
    <mergeCell ref="J42:K42"/>
    <mergeCell ref="F41:I41"/>
    <mergeCell ref="J41:K41"/>
    <mergeCell ref="C42:E42"/>
    <mergeCell ref="A71:C71"/>
    <mergeCell ref="A73:C73"/>
    <mergeCell ref="C97:H97"/>
    <mergeCell ref="C98:H98"/>
    <mergeCell ref="C99:H99"/>
    <mergeCell ref="C100:H100"/>
    <mergeCell ref="A116:O116"/>
    <mergeCell ref="A124:O124"/>
    <mergeCell ref="F36:I36"/>
    <mergeCell ref="J36:K36"/>
    <mergeCell ref="C101:H101"/>
    <mergeCell ref="C102:H102"/>
    <mergeCell ref="C103:H103"/>
    <mergeCell ref="C104:H104"/>
    <mergeCell ref="C90:H90"/>
    <mergeCell ref="C96:H96"/>
    <mergeCell ref="D67:H67"/>
    <mergeCell ref="D68:H68"/>
    <mergeCell ref="D69:H69"/>
    <mergeCell ref="D70:H70"/>
    <mergeCell ref="D71:H71"/>
    <mergeCell ref="D86:H86"/>
    <mergeCell ref="D72:H72"/>
    <mergeCell ref="D73:H73"/>
    <mergeCell ref="A64:C64"/>
    <mergeCell ref="M57:O57"/>
    <mergeCell ref="A60:C60"/>
    <mergeCell ref="A61:C61"/>
    <mergeCell ref="A59:C59"/>
    <mergeCell ref="A43:B43"/>
    <mergeCell ref="C105:G105"/>
    <mergeCell ref="I105:J105"/>
    <mergeCell ref="A74:C74"/>
    <mergeCell ref="C94:H94"/>
    <mergeCell ref="C95:H95"/>
    <mergeCell ref="A85:C85"/>
    <mergeCell ref="D59:H59"/>
    <mergeCell ref="D60:H60"/>
    <mergeCell ref="D61:H61"/>
    <mergeCell ref="D62:H62"/>
    <mergeCell ref="A101:B101"/>
    <mergeCell ref="A75:C75"/>
    <mergeCell ref="A79:C79"/>
    <mergeCell ref="A63:C63"/>
    <mergeCell ref="D80:H80"/>
    <mergeCell ref="A81:C81"/>
    <mergeCell ref="D74:H74"/>
    <mergeCell ref="D75:H75"/>
    <mergeCell ref="D76:H76"/>
    <mergeCell ref="K105:L105"/>
    <mergeCell ref="A103:B103"/>
    <mergeCell ref="I101:J101"/>
    <mergeCell ref="K101:L101"/>
    <mergeCell ref="A105:B105"/>
    <mergeCell ref="A102:B102"/>
    <mergeCell ref="A67:C67"/>
    <mergeCell ref="K97:L97"/>
    <mergeCell ref="I98:J98"/>
    <mergeCell ref="K98:L98"/>
    <mergeCell ref="A94:B94"/>
    <mergeCell ref="A91:B91"/>
    <mergeCell ref="A98:B98"/>
    <mergeCell ref="A95:B95"/>
    <mergeCell ref="A92:B92"/>
    <mergeCell ref="I91:J91"/>
    <mergeCell ref="K91:L91"/>
    <mergeCell ref="I94:J94"/>
    <mergeCell ref="K94:L94"/>
    <mergeCell ref="K73:L73"/>
    <mergeCell ref="I102:J102"/>
    <mergeCell ref="K72:L72"/>
    <mergeCell ref="I92:J92"/>
    <mergeCell ref="K92:L92"/>
    <mergeCell ref="A122:O122"/>
    <mergeCell ref="N110:O110"/>
    <mergeCell ref="C110:M110"/>
    <mergeCell ref="A120:O120"/>
    <mergeCell ref="A114:O114"/>
    <mergeCell ref="M58:N58"/>
    <mergeCell ref="I103:J103"/>
    <mergeCell ref="A110:B110"/>
    <mergeCell ref="A118:O118"/>
    <mergeCell ref="A111:O111"/>
    <mergeCell ref="A108:E108"/>
    <mergeCell ref="K61:L61"/>
    <mergeCell ref="K103:L103"/>
    <mergeCell ref="I104:J104"/>
    <mergeCell ref="K104:L104"/>
    <mergeCell ref="A112:O112"/>
    <mergeCell ref="A104:B104"/>
    <mergeCell ref="A100:B100"/>
    <mergeCell ref="I99:J99"/>
    <mergeCell ref="K99:L99"/>
    <mergeCell ref="A99:B99"/>
    <mergeCell ref="I93:J93"/>
    <mergeCell ref="K93:L93"/>
    <mergeCell ref="K95:L95"/>
    <mergeCell ref="M30:N30"/>
    <mergeCell ref="A21:C21"/>
    <mergeCell ref="A20:E20"/>
    <mergeCell ref="L27:O27"/>
    <mergeCell ref="N44:O44"/>
    <mergeCell ref="C91:H91"/>
    <mergeCell ref="C92:H92"/>
    <mergeCell ref="C93:H93"/>
    <mergeCell ref="D81:H81"/>
    <mergeCell ref="D82:H82"/>
    <mergeCell ref="D83:H83"/>
    <mergeCell ref="D84:H84"/>
    <mergeCell ref="D85:H85"/>
    <mergeCell ref="A82:C82"/>
    <mergeCell ref="K82:L82"/>
    <mergeCell ref="D87:H87"/>
    <mergeCell ref="K78:L78"/>
    <mergeCell ref="I90:J90"/>
    <mergeCell ref="K90:L90"/>
    <mergeCell ref="A88:O88"/>
    <mergeCell ref="A89:F89"/>
    <mergeCell ref="M89:O89"/>
    <mergeCell ref="M90:N90"/>
    <mergeCell ref="D52:G52"/>
    <mergeCell ref="K102:L102"/>
    <mergeCell ref="K66:L66"/>
    <mergeCell ref="K70:L70"/>
    <mergeCell ref="K71:L71"/>
    <mergeCell ref="A69:C69"/>
    <mergeCell ref="A44:B44"/>
    <mergeCell ref="F32:I32"/>
    <mergeCell ref="A62:C62"/>
    <mergeCell ref="K67:L67"/>
    <mergeCell ref="K69:L69"/>
    <mergeCell ref="I100:J100"/>
    <mergeCell ref="K100:L100"/>
    <mergeCell ref="K68:L68"/>
    <mergeCell ref="A97:B97"/>
    <mergeCell ref="K96:L96"/>
    <mergeCell ref="I97:J97"/>
    <mergeCell ref="I96:J96"/>
    <mergeCell ref="I95:J95"/>
    <mergeCell ref="A96:B96"/>
    <mergeCell ref="A93:B93"/>
    <mergeCell ref="K79:L79"/>
    <mergeCell ref="A80:C80"/>
    <mergeCell ref="K80:L80"/>
    <mergeCell ref="A90:B90"/>
    <mergeCell ref="K81:L81"/>
    <mergeCell ref="A78:C78"/>
    <mergeCell ref="K75:L75"/>
    <mergeCell ref="A76:C76"/>
    <mergeCell ref="K76:L76"/>
    <mergeCell ref="A77:C77"/>
    <mergeCell ref="K77:L77"/>
    <mergeCell ref="A65:C65"/>
    <mergeCell ref="K58:L58"/>
    <mergeCell ref="K74:L74"/>
    <mergeCell ref="A57:E57"/>
    <mergeCell ref="C34:E34"/>
    <mergeCell ref="J34:K34"/>
    <mergeCell ref="H56:I56"/>
    <mergeCell ref="K63:L63"/>
    <mergeCell ref="D58:H58"/>
    <mergeCell ref="A34:B34"/>
    <mergeCell ref="A35:B35"/>
    <mergeCell ref="A33:B33"/>
    <mergeCell ref="A40:B40"/>
    <mergeCell ref="A37:B37"/>
    <mergeCell ref="A38:B38"/>
    <mergeCell ref="A39:B39"/>
    <mergeCell ref="D21:E21"/>
    <mergeCell ref="D53:G53"/>
    <mergeCell ref="D54:G54"/>
    <mergeCell ref="D55:G55"/>
    <mergeCell ref="D56:G56"/>
    <mergeCell ref="H48:I48"/>
    <mergeCell ref="H55:I55"/>
    <mergeCell ref="K60:L60"/>
    <mergeCell ref="D63:H63"/>
    <mergeCell ref="H52:I52"/>
    <mergeCell ref="H53:I53"/>
    <mergeCell ref="H54:I54"/>
    <mergeCell ref="D46:G46"/>
    <mergeCell ref="C44:M44"/>
    <mergeCell ref="F34:I34"/>
    <mergeCell ref="C36:E36"/>
    <mergeCell ref="C35:E35"/>
    <mergeCell ref="F35:I35"/>
    <mergeCell ref="J35:K35"/>
    <mergeCell ref="J43:K43"/>
    <mergeCell ref="C37:E37"/>
    <mergeCell ref="J33:K33"/>
    <mergeCell ref="A55:C55"/>
    <mergeCell ref="A56:C56"/>
    <mergeCell ref="K85:L85"/>
    <mergeCell ref="A86:C86"/>
    <mergeCell ref="K86:L86"/>
    <mergeCell ref="A87:C87"/>
    <mergeCell ref="K87:L87"/>
    <mergeCell ref="I89:K89"/>
    <mergeCell ref="A84:C84"/>
    <mergeCell ref="K84:L84"/>
    <mergeCell ref="A83:C83"/>
    <mergeCell ref="K83:L83"/>
    <mergeCell ref="M46:N46"/>
    <mergeCell ref="A41:B41"/>
    <mergeCell ref="A42:B42"/>
    <mergeCell ref="D51:G51"/>
    <mergeCell ref="H49:I49"/>
    <mergeCell ref="H50:I50"/>
    <mergeCell ref="J37:K37"/>
    <mergeCell ref="D50:G50"/>
    <mergeCell ref="H51:I51"/>
    <mergeCell ref="C41:E41"/>
    <mergeCell ref="A46:C46"/>
    <mergeCell ref="A47:C47"/>
    <mergeCell ref="A48:C48"/>
    <mergeCell ref="A49:C49"/>
    <mergeCell ref="A50:C50"/>
    <mergeCell ref="A51:C51"/>
    <mergeCell ref="M45:O45"/>
    <mergeCell ref="H46:I46"/>
    <mergeCell ref="F37:I37"/>
    <mergeCell ref="A45:E45"/>
    <mergeCell ref="D48:G48"/>
    <mergeCell ref="D49:G49"/>
    <mergeCell ref="H47:I47"/>
    <mergeCell ref="D47:G47"/>
    <mergeCell ref="G15:L15"/>
    <mergeCell ref="M15:N15"/>
    <mergeCell ref="C33:E33"/>
    <mergeCell ref="F33:I33"/>
    <mergeCell ref="C38:E38"/>
    <mergeCell ref="C43:E43"/>
    <mergeCell ref="F43:I43"/>
    <mergeCell ref="J31:K31"/>
    <mergeCell ref="A28:O28"/>
    <mergeCell ref="A25:O25"/>
    <mergeCell ref="M29:N29"/>
    <mergeCell ref="A18:C18"/>
    <mergeCell ref="A26:O26"/>
    <mergeCell ref="A30:B30"/>
    <mergeCell ref="C30:E30"/>
    <mergeCell ref="F30:I30"/>
    <mergeCell ref="J30:K30"/>
    <mergeCell ref="F31:I31"/>
    <mergeCell ref="F29:K29"/>
    <mergeCell ref="C31:E31"/>
    <mergeCell ref="D19:E19"/>
    <mergeCell ref="A19:C19"/>
    <mergeCell ref="A31:B31"/>
    <mergeCell ref="A32:B32"/>
  </mergeCells>
  <conditionalFormatting sqref="A28:O28 A88:O88">
    <cfRule type="expression" dxfId="36" priority="439" stopIfTrue="1">
      <formula>OR(SUM($K$59:$L$87)+SUM($L$31:$L$43)&gt;=30,$S$59)</formula>
    </cfRule>
  </conditionalFormatting>
  <conditionalFormatting sqref="C91:C104 C105:G105">
    <cfRule type="expression" dxfId="35" priority="41" stopIfTrue="1">
      <formula>AND(ISTEXT(A91),ISBLANK(C91))</formula>
    </cfRule>
  </conditionalFormatting>
  <conditionalFormatting sqref="C31:E43">
    <cfRule type="expression" dxfId="34" priority="62" stopIfTrue="1">
      <formula>AND(ISTEXT(A31),ISBLANK(C31))</formula>
    </cfRule>
  </conditionalFormatting>
  <conditionalFormatting sqref="D47:G56 D59:D87">
    <cfRule type="expression" dxfId="33" priority="28" stopIfTrue="1">
      <formula>AND(ISTEXT(A47),ISBLANK(D47))</formula>
    </cfRule>
  </conditionalFormatting>
  <conditionalFormatting sqref="F31:I43">
    <cfRule type="expression" dxfId="32" priority="61" stopIfTrue="1">
      <formula>AND(ISTEXT(A31),ISBLANK(F31))</formula>
    </cfRule>
  </conditionalFormatting>
  <conditionalFormatting sqref="H47:H56">
    <cfRule type="expression" dxfId="31" priority="4" stopIfTrue="1">
      <formula>AND(ISTEXT(A47),ISBLANK(H47))</formula>
    </cfRule>
    <cfRule type="expression" dxfId="30" priority="438" stopIfTrue="1">
      <formula>OR(XFD46=$R$4,XFD46=$R$5,XFD46=$R$6,XFD46=$R$7,XFD46=$R$8,XFD46=$R$9)</formula>
    </cfRule>
  </conditionalFormatting>
  <conditionalFormatting sqref="I59:I87">
    <cfRule type="expression" dxfId="29" priority="422" stopIfTrue="1">
      <formula>AND(ISTEXT(A59),ISBLANK(I59))</formula>
    </cfRule>
  </conditionalFormatting>
  <conditionalFormatting sqref="I91:J105">
    <cfRule type="expression" dxfId="28" priority="40" stopIfTrue="1">
      <formula>AND(ISTEXT(A91),ISBLANK(I91))</formula>
    </cfRule>
  </conditionalFormatting>
  <conditionalFormatting sqref="J47:J56 I59:I87">
    <cfRule type="expression" dxfId="27" priority="2" stopIfTrue="1">
      <formula>OR(A47=$R$10)</formula>
    </cfRule>
  </conditionalFormatting>
  <conditionalFormatting sqref="J47:J56">
    <cfRule type="expression" dxfId="26" priority="421" stopIfTrue="1">
      <formula>AND(ISTEXT(A47),ISBLANK(J47))</formula>
    </cfRule>
  </conditionalFormatting>
  <conditionalFormatting sqref="J59:J87">
    <cfRule type="expression" dxfId="25" priority="425" stopIfTrue="1">
      <formula>AND(ISTEXT(A59),ISBLANK(J59))</formula>
    </cfRule>
  </conditionalFormatting>
  <conditionalFormatting sqref="J31:K43">
    <cfRule type="expression" dxfId="24" priority="60" stopIfTrue="1">
      <formula>AND(ISTEXT(A31),ISBLANK(J31))</formula>
    </cfRule>
  </conditionalFormatting>
  <conditionalFormatting sqref="K47:K56 J59:J87">
    <cfRule type="expression" dxfId="23" priority="1" stopIfTrue="1">
      <formula>OR(A47=$R$10)</formula>
    </cfRule>
  </conditionalFormatting>
  <conditionalFormatting sqref="K47:K56">
    <cfRule type="expression" dxfId="22" priority="3" stopIfTrue="1">
      <formula>AND(ISTEXT(A47),ISBLANK(K47))</formula>
    </cfRule>
  </conditionalFormatting>
  <conditionalFormatting sqref="K59:L87">
    <cfRule type="expression" dxfId="21" priority="27" stopIfTrue="1">
      <formula>AND(ISTEXT(A59),ISBLANK(K59))</formula>
    </cfRule>
  </conditionalFormatting>
  <conditionalFormatting sqref="K91:L105">
    <cfRule type="expression" dxfId="20" priority="39" stopIfTrue="1">
      <formula>AND(ISTEXT(A91),ISBLANK(K91))</formula>
    </cfRule>
  </conditionalFormatting>
  <conditionalFormatting sqref="L31:L43">
    <cfRule type="expression" dxfId="19" priority="55" stopIfTrue="1">
      <formula>AND(ISTEXT(A31),ISBLANK(L31))</formula>
    </cfRule>
  </conditionalFormatting>
  <conditionalFormatting sqref="L47:L56">
    <cfRule type="expression" dxfId="18" priority="22" stopIfTrue="1">
      <formula>AND(ISTEXT(A47),ISBLANK(L47))</formula>
    </cfRule>
  </conditionalFormatting>
  <conditionalFormatting sqref="N91:N105">
    <cfRule type="expression" dxfId="17" priority="33" stopIfTrue="1">
      <formula>N91="&lt;CAPPED&gt;"</formula>
    </cfRule>
  </conditionalFormatting>
  <conditionalFormatting sqref="O31:O43 O59:O87">
    <cfRule type="expression" dxfId="16" priority="69" stopIfTrue="1">
      <formula>OR($O31="Incomplete",$O31="Select Measure",$O31="Selection Error",$O31="Check Wattages",$O31="Check Quantities")</formula>
    </cfRule>
  </conditionalFormatting>
  <conditionalFormatting sqref="O47:O56">
    <cfRule type="expression" dxfId="15" priority="26" stopIfTrue="1">
      <formula>OR($O47="Incomplete",$O47="Select Measure",$O47="Selection Error",$O47="Check Wattages",$O47="Check Quantities")</formula>
    </cfRule>
  </conditionalFormatting>
  <conditionalFormatting sqref="O91:O105">
    <cfRule type="expression" dxfId="14" priority="36" stopIfTrue="1">
      <formula>OR($O91="Incomplete",$O91="Select Measure",$O91="Selection Error",$O91="Check Wattages",$O91="Check Quanties")</formula>
    </cfRule>
  </conditionalFormatting>
  <dataValidations xWindow="503" yWindow="433" count="25">
    <dataValidation type="list" allowBlank="1" showInputMessage="1" showErrorMessage="1" sqref="H70:H71 D47:D56 D59:G87" xr:uid="{C9C88698-43CC-4937-B988-7F0121268D69}">
      <formula1>INDIRECT(A47)</formula1>
    </dataValidation>
    <dataValidation type="list" allowBlank="1" showInputMessage="1" showErrorMessage="1" sqref="C31:E43 C91:G105" xr:uid="{18E13129-9020-4F84-A897-5BE31E646644}">
      <formula1>INDIRECT(A31)</formula1>
    </dataValidation>
    <dataValidation type="whole" allowBlank="1" showInputMessage="1" showErrorMessage="1" errorTitle="Invalid Entry" error="Please enter whole number greater than zero." sqref="K59:L87" xr:uid="{37C95314-06C4-43FA-8BF8-6EF796850292}">
      <formula1>0</formula1>
      <formula2>10000000000</formula2>
    </dataValidation>
    <dataValidation type="list" allowBlank="1" showInputMessage="1" showErrorMessage="1" sqref="A59:C87" xr:uid="{B979C023-A6F4-4BBA-817B-A72D4097BDBC}">
      <formula1>Measure</formula1>
    </dataValidation>
    <dataValidation allowBlank="1" showInputMessage="1" showErrorMessage="1" errorTitle="Value cannot be changed" error="Value cannot be changed" sqref="A89:F89" xr:uid="{7C7CD010-053F-4E25-9AE9-D9830452F98F}"/>
    <dataValidation allowBlank="1" showInputMessage="1" showErrorMessage="1" errorTitle="Value cannot be Changed" error="Value cannot be Changed" sqref="A1:L1" xr:uid="{95E249A1-D89B-4372-9F45-9EF337D66F3A}"/>
    <dataValidation allowBlank="1" showInputMessage="1" showErrorMessage="1" errorTitle="Value Cannot be Changed" error="Value Cannot be Changed" sqref="M89:O89 A29:E29 M57:O57 L29:M29 O29 A45:E45 M45:O45" xr:uid="{9811785D-AAEB-4A66-B637-5DD4FEDD4133}"/>
    <dataValidation allowBlank="1" showErrorMessage="1" errorTitle="Value Cannot be Changed" error="Value Cannot be Changed" sqref="F29 F45" xr:uid="{E77D4173-A670-4690-B3C2-8F91D60FE0C9}"/>
    <dataValidation type="list" allowBlank="1" showInputMessage="1" showErrorMessage="1" sqref="B41:B43 A31:A43" xr:uid="{5F413784-BB6F-4BEA-92E1-AA706F9213FE}">
      <formula1>LED_Tubes</formula1>
    </dataValidation>
    <dataValidation type="list" allowBlank="1" showInputMessage="1" showErrorMessage="1" sqref="J31:K43" xr:uid="{5C9E7F35-37F8-4B35-ABAF-570518E6C180}">
      <formula1>INDIRECT(C31)</formula1>
    </dataValidation>
    <dataValidation type="custom" allowBlank="1" showInputMessage="1" showErrorMessage="1" errorTitle="Enter as multiples of 2." error="When replacing 8FT lamps with two 4FT LED tubes enter the quantity in multiples of 2." sqref="L31:L43" xr:uid="{5C9FE778-16D6-46F0-B3FA-546BA70AE52E}">
      <formula1>NOT(AND(OR(C31="_8FT_T8_to_2x_4Ft_LED_tubes",C31="_8FT_T12_to_2x_4Ft_LED_tubes"),ISODD(L31)))</formula1>
    </dataValidation>
    <dataValidation type="whole" allowBlank="1" showInputMessage="1" showErrorMessage="1" errorTitle="Value out of Range" error="The new wattage of the lamp that was entered it too large or too small for the incentive &quot;Measure Type&quot; chosen." sqref="H75:H82" xr:uid="{169652D1-31CE-4F7C-91EB-015D686D3CBF}">
      <formula1>T89</formula1>
      <formula2>U89</formula2>
    </dataValidation>
    <dataValidation type="whole" allowBlank="1" showInputMessage="1" showErrorMessage="1" errorTitle="Value out of Range" error="The new wattage of the lamp that was entered it too large or too small for the incentive &quot;Measure Type&quot; chosen." sqref="H83 H59:H69" xr:uid="{B9FE8BDA-4FE0-43C9-873C-E4D341EF4028}">
      <formula1>T73</formula1>
      <formula2>#REF!</formula2>
    </dataValidation>
    <dataValidation type="whole" allowBlank="1" showInputMessage="1" showErrorMessage="1" errorTitle="Value out of Range" error="The new wattage of the lamp that was entered it too large or too small for the incentive &quot;Measure Type&quot; chosen." sqref="H84:H87" xr:uid="{AB1717AE-3F58-4915-85F7-017B5F4988EC}">
      <formula1>T98</formula1>
      <formula2>U76</formula2>
    </dataValidation>
    <dataValidation type="list" allowBlank="1" showInputMessage="1" showErrorMessage="1" sqref="A91:B105" xr:uid="{EBDA1558-2F86-42DD-8F22-2ADB632D40E0}">
      <formula1>Controls_Measures</formula1>
    </dataValidation>
    <dataValidation type="whole" operator="greaterThanOrEqual" allowBlank="1" showInputMessage="1" showErrorMessage="1" errorTitle="Greater than zero please." error="Please enter a whole number greater than zero." sqref="I91:J105" xr:uid="{D106F8C3-0577-43CD-9F0B-C858902FC4C8}">
      <formula1>1</formula1>
    </dataValidation>
    <dataValidation type="custom" allowBlank="1" showInputMessage="1" showErrorMessage="1" errorTitle="Value out of Range" error="The new wattage of the lamp that was entered it too large or too small for the incentive &quot;Measure Type&quot; chosen." sqref="F31:I43 F47:G56" xr:uid="{67EBAD48-8B88-4510-922D-4CC148C7B203}">
      <formula1>F31&lt;=J31*0.65</formula1>
    </dataValidation>
    <dataValidation type="list" allowBlank="1" showInputMessage="1" showErrorMessage="1" sqref="A47:B56" xr:uid="{8C0F446F-81A9-437A-8A56-C4F3DEA7EA58}">
      <formula1>LED_Panel</formula1>
    </dataValidation>
    <dataValidation type="whole" allowBlank="1" showInputMessage="1" showErrorMessage="1" errorTitle="Enter as multiples of 2." error="When replacing 8FT lamps with two 4FT LED tubes enter the quantity in multiples of 2." sqref="L47:L56" xr:uid="{C2786B85-AB10-4B72-9496-E6F509959569}">
      <formula1>0</formula1>
      <formula2>10000000000</formula2>
    </dataValidation>
    <dataValidation type="list" allowBlank="1" showInputMessage="1" showErrorMessage="1" sqref="E47:E56" xr:uid="{C4298476-6FA2-49E1-960B-7481E1B199EE}">
      <formula1>INDIRECT(D47)</formula1>
    </dataValidation>
    <dataValidation type="decimal" allowBlank="1" showInputMessage="1" showErrorMessage="1" errorTitle="Value out of Range" error="The new wattage of the fixture that was entered it too large or too small for the incentive &quot;Measure Type&quot; chosen." sqref="H47:H56" xr:uid="{00FCCDA3-877B-4572-A139-10614E1B3EA1}">
      <formula1>VLOOKUP(CONCATENATE(A47,D47),$A$131:$I$138,8,FALSE)</formula1>
      <formula2>VLOOKUP(CONCATENATE(A47,D47),$A$131:$I$138,9,FALSE)</formula2>
    </dataValidation>
    <dataValidation type="decimal" allowBlank="1" showInputMessage="1" showErrorMessage="1" errorTitle="Value out of Range" error="The new wattage of the fixture that was entered it too large or too small for the incentive &quot;Measure Type&quot; chosen." sqref="J47:J56" xr:uid="{53349BC2-4EEC-4155-A5F7-5EB04F1A75DE}">
      <formula1>VLOOKUP(CONCATENATE(A47,D47),$A$131:$I$138,4,FALSE)</formula1>
      <formula2>VLOOKUP(CONCATENATE(A47,D47),$A$131:$I$138,6,FALSE)</formula2>
    </dataValidation>
    <dataValidation type="decimal" allowBlank="1" showInputMessage="1" showErrorMessage="1" sqref="K47:K56" xr:uid="{13A9DA2E-5C06-4731-B1ED-7FCB72BFED9C}">
      <formula1>VLOOKUP(CONCATENATE(A47,D47),$A$131:$I$138,5,FALSE)</formula1>
      <formula2>VLOOKUP(CONCATENATE(A47,D47),$A$131:$I$138,7,FALSE)</formula2>
    </dataValidation>
    <dataValidation type="decimal" allowBlank="1" showInputMessage="1" showErrorMessage="1" errorTitle="Value out of Range" error="The new wattage of the fixture that was entered it too large or too small for the incentive &quot;Measure Type&quot; chosen." sqref="I59:I87" xr:uid="{9F5FC4D6-AEF0-4E89-9A13-3580FA008363}">
      <formula1>VLOOKUP(CONCATENATE(A59,D59),$A$132:$D$293,4,FALSE)</formula1>
      <formula2>VLOOKUP(CONCATENATE(A59,D59),$A$132:$F$293,6,FALSE)</formula2>
    </dataValidation>
    <dataValidation type="custom" allowBlank="1" showInputMessage="1" showErrorMessage="1" sqref="J59:J87" xr:uid="{0E06D86C-B194-4D57-9F88-D448BFEDBA4F}">
      <formula1>AND(J59&gt;=I59*2,J59&lt;=S59)</formula1>
    </dataValidation>
  </dataValidations>
  <hyperlinks>
    <hyperlink ref="U59" r:id="rId1" xr:uid="{00000000-0004-0000-0100-000000000000}"/>
    <hyperlink ref="O29" location="Lighting!B3" display="*Top of Page" xr:uid="{00000000-0004-0000-0100-000001000000}"/>
    <hyperlink ref="M89:O89" location="Lighting!B3" display="*Click here to go back to top of page" xr:uid="{00000000-0004-0000-0100-000003000000}"/>
    <hyperlink ref="A124:O124" r:id="rId2" display="http://www.energystar.gov/certified-products/certified-products?c=products.pr_find_es_products" xr:uid="{00000000-0004-0000-0100-000004000000}"/>
    <hyperlink ref="F29" location="Lighting!A53" display="*Click here for all measures except for LED Tubes and Sensors" xr:uid="{00000000-0004-0000-0100-000006000000}"/>
    <hyperlink ref="M29:N29" location="Lighting!A85" display="*Click here for Sensors" xr:uid="{00000000-0004-0000-0100-000007000000}"/>
    <hyperlink ref="A122:O122" r:id="rId3" display="https://www.designlights.org/search/" xr:uid="{00000000-0004-0000-0100-000008000000}"/>
    <hyperlink ref="A123:O123" r:id="rId4" display="http://www.energystar.gov/certified-products/certified-products?c=products.pr_find_es_products" xr:uid="{00000000-0004-0000-0100-00000A000000}"/>
    <hyperlink ref="A122" r:id="rId5" xr:uid="{00000000-0004-0000-0100-000002000000}"/>
    <hyperlink ref="A124" r:id="rId6" xr:uid="{00000000-0004-0000-0100-000009000000}"/>
    <hyperlink ref="M57:O57" location="Lighting!B3" display="*Click here to go back to top of page" xr:uid="{00000000-0004-0000-0100-000005000000}"/>
    <hyperlink ref="M45:O45" location="Lighting!B3" display="*Click here to go back to top of page" xr:uid="{192F4748-36DE-4E31-A03A-321A57749612}"/>
  </hyperlinks>
  <printOptions horizontalCentered="1"/>
  <pageMargins left="0.25" right="0.25" top="0.4" bottom="0.4" header="0.5" footer="0.34"/>
  <pageSetup scale="49" fitToHeight="0" orientation="portrait" useFirstPageNumber="1" horizontalDpi="300" verticalDpi="300" r:id="rId7"/>
  <headerFooter scaleWithDoc="0">
    <oddFooter>&amp;LEasySave Plus Lighting Worksheet&amp;RApplication Version:4/28/2020</oddFooter>
  </headerFooter>
  <rowBreaks count="2" manualBreakCount="2">
    <brk id="43" max="14" man="1"/>
    <brk id="109" max="14" man="1"/>
  </rowBreaks>
  <colBreaks count="1" manualBreakCount="1">
    <brk id="16" max="1048575" man="1"/>
  </colBreaks>
  <drawing r:id="rId8"/>
  <legacy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D465D-70FA-487F-96F7-7B80ACD0FD8D}">
  <dimension ref="A1:B2"/>
  <sheetViews>
    <sheetView workbookViewId="0">
      <selection activeCell="G14" sqref="G14"/>
    </sheetView>
  </sheetViews>
  <sheetFormatPr defaultColWidth="8.81640625" defaultRowHeight="12.5"/>
  <cols>
    <col min="1" max="2" width="28.81640625" style="154" customWidth="1"/>
    <col min="3" max="16384" width="8.81640625" style="154"/>
  </cols>
  <sheetData>
    <row r="1" spans="1:2" ht="13">
      <c r="A1" s="153" t="s">
        <v>258</v>
      </c>
      <c r="B1" s="153" t="s">
        <v>259</v>
      </c>
    </row>
    <row r="2" spans="1:2" ht="25">
      <c r="A2" s="155">
        <v>45750</v>
      </c>
      <c r="B2" s="156" t="s">
        <v>260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6F40B-84D0-4294-B987-1FE8264EFE46}">
  <dimension ref="A1:AO75"/>
  <sheetViews>
    <sheetView zoomScale="70" zoomScaleNormal="70" workbookViewId="0">
      <selection activeCell="E19" sqref="E19"/>
    </sheetView>
  </sheetViews>
  <sheetFormatPr defaultRowHeight="14.5"/>
  <cols>
    <col min="2" max="2" width="6.1796875" style="122" customWidth="1"/>
    <col min="3" max="6" width="35.1796875" style="122" customWidth="1"/>
    <col min="7" max="7" width="12.54296875" style="122" customWidth="1"/>
    <col min="8" max="11" width="10.54296875" style="122" customWidth="1"/>
    <col min="12" max="14" width="10.54296875" style="125" customWidth="1"/>
    <col min="15" max="15" width="12.453125" style="125" customWidth="1"/>
    <col min="16" max="26" width="10.54296875" style="125" customWidth="1"/>
    <col min="27" max="27" width="11.1796875" style="125" customWidth="1"/>
    <col min="29" max="29" width="29.81640625" customWidth="1"/>
    <col min="30" max="30" width="57.26953125" style="124" customWidth="1"/>
    <col min="31" max="31" width="42.54296875" style="124" bestFit="1" customWidth="1"/>
    <col min="33" max="33" width="45.26953125" bestFit="1" customWidth="1"/>
    <col min="38" max="38" width="17" customWidth="1"/>
  </cols>
  <sheetData>
    <row r="1" spans="1:41" ht="63.5">
      <c r="A1" s="137" t="s">
        <v>261</v>
      </c>
      <c r="C1" s="143"/>
      <c r="D1" s="143" t="s">
        <v>262</v>
      </c>
      <c r="E1" s="143" t="s">
        <v>262</v>
      </c>
      <c r="F1" s="143" t="s">
        <v>262</v>
      </c>
      <c r="G1" s="143" t="s">
        <v>263</v>
      </c>
      <c r="H1" s="143"/>
      <c r="I1" s="143"/>
      <c r="J1" s="143"/>
      <c r="K1" s="143"/>
      <c r="L1" s="144"/>
      <c r="M1" s="144"/>
      <c r="N1" s="144"/>
      <c r="O1" s="143" t="s">
        <v>263</v>
      </c>
      <c r="P1" s="143" t="s">
        <v>263</v>
      </c>
      <c r="Q1" s="143" t="s">
        <v>263</v>
      </c>
      <c r="R1" s="143" t="s">
        <v>263</v>
      </c>
      <c r="S1" s="143" t="s">
        <v>263</v>
      </c>
      <c r="T1" s="143" t="s">
        <v>263</v>
      </c>
      <c r="U1" s="144"/>
      <c r="V1" s="143" t="s">
        <v>263</v>
      </c>
      <c r="W1" s="143" t="s">
        <v>263</v>
      </c>
      <c r="X1" s="143" t="s">
        <v>263</v>
      </c>
      <c r="Y1" s="143" t="s">
        <v>263</v>
      </c>
      <c r="Z1" s="144"/>
    </row>
    <row r="2" spans="1:41" ht="62.5">
      <c r="B2" s="120" t="s">
        <v>264</v>
      </c>
      <c r="C2" s="120" t="s">
        <v>19</v>
      </c>
      <c r="D2" s="128" t="s">
        <v>265</v>
      </c>
      <c r="E2" s="128" t="s">
        <v>266</v>
      </c>
      <c r="F2" s="128" t="s">
        <v>267</v>
      </c>
      <c r="G2" s="120" t="s">
        <v>179</v>
      </c>
      <c r="H2" s="120" t="s">
        <v>268</v>
      </c>
      <c r="I2" s="120" t="s">
        <v>269</v>
      </c>
      <c r="J2" s="120" t="s">
        <v>270</v>
      </c>
      <c r="K2" s="120" t="s">
        <v>271</v>
      </c>
      <c r="L2" s="120" t="s">
        <v>272</v>
      </c>
      <c r="M2" s="120" t="s">
        <v>273</v>
      </c>
      <c r="N2" s="120" t="s">
        <v>274</v>
      </c>
      <c r="O2" s="120" t="s">
        <v>275</v>
      </c>
      <c r="P2" s="120" t="s">
        <v>276</v>
      </c>
      <c r="Q2" s="120" t="s">
        <v>277</v>
      </c>
      <c r="R2" s="120" t="s">
        <v>278</v>
      </c>
      <c r="S2" s="120" t="s">
        <v>279</v>
      </c>
      <c r="T2" s="120" t="s">
        <v>280</v>
      </c>
      <c r="U2" s="120" t="s">
        <v>281</v>
      </c>
      <c r="V2" s="120" t="s">
        <v>281</v>
      </c>
      <c r="W2" s="120" t="s">
        <v>282</v>
      </c>
      <c r="X2" s="120" t="s">
        <v>283</v>
      </c>
      <c r="Y2" s="120" t="s">
        <v>284</v>
      </c>
      <c r="Z2" s="120" t="s">
        <v>285</v>
      </c>
      <c r="AA2" s="129"/>
      <c r="AC2" s="126" t="s">
        <v>286</v>
      </c>
      <c r="AD2" s="126" t="s">
        <v>287</v>
      </c>
      <c r="AE2" s="126" t="s">
        <v>288</v>
      </c>
      <c r="AF2" s="126" t="s">
        <v>289</v>
      </c>
      <c r="AG2" s="126" t="s">
        <v>290</v>
      </c>
      <c r="AH2" s="126" t="s">
        <v>291</v>
      </c>
      <c r="AI2" s="126" t="s">
        <v>292</v>
      </c>
      <c r="AJ2" s="126" t="s">
        <v>293</v>
      </c>
      <c r="AK2" s="126" t="s">
        <v>294</v>
      </c>
      <c r="AL2" s="126" t="s">
        <v>295</v>
      </c>
      <c r="AM2" s="126" t="s">
        <v>296</v>
      </c>
      <c r="AN2" s="126" t="s">
        <v>297</v>
      </c>
      <c r="AO2" s="126" t="s">
        <v>298</v>
      </c>
    </row>
    <row r="3" spans="1:41" ht="26">
      <c r="B3" s="127" t="s">
        <v>299</v>
      </c>
      <c r="C3" s="127"/>
      <c r="D3" s="127"/>
      <c r="E3" s="127" t="s">
        <v>300</v>
      </c>
      <c r="F3" s="127"/>
      <c r="G3" s="127" t="s">
        <v>179</v>
      </c>
      <c r="H3" s="127" t="s">
        <v>301</v>
      </c>
      <c r="I3" s="127" t="s">
        <v>302</v>
      </c>
      <c r="J3" s="127" t="s">
        <v>303</v>
      </c>
      <c r="K3" s="127" t="s">
        <v>304</v>
      </c>
      <c r="L3" s="127" t="s">
        <v>305</v>
      </c>
      <c r="M3" s="127" t="s">
        <v>306</v>
      </c>
      <c r="N3" s="127" t="s">
        <v>307</v>
      </c>
      <c r="O3" s="127" t="s">
        <v>308</v>
      </c>
      <c r="P3" s="127" t="s">
        <v>309</v>
      </c>
      <c r="Q3" s="127" t="s">
        <v>310</v>
      </c>
      <c r="R3" s="127" t="s">
        <v>307</v>
      </c>
      <c r="S3" s="127" t="s">
        <v>308</v>
      </c>
      <c r="T3" s="127" t="s">
        <v>311</v>
      </c>
      <c r="U3" s="127" t="s">
        <v>312</v>
      </c>
      <c r="V3" s="127" t="s">
        <v>312</v>
      </c>
      <c r="W3" s="127" t="s">
        <v>313</v>
      </c>
      <c r="X3" s="127" t="s">
        <v>314</v>
      </c>
      <c r="Y3" s="127" t="s">
        <v>315</v>
      </c>
      <c r="Z3" s="127" t="s">
        <v>316</v>
      </c>
      <c r="AA3" s="129"/>
      <c r="AC3" s="130"/>
      <c r="AD3" s="131"/>
      <c r="AE3" s="131"/>
      <c r="AF3" s="131"/>
      <c r="AG3" s="131"/>
      <c r="AH3" s="131"/>
      <c r="AI3" s="131"/>
      <c r="AJ3" s="131"/>
      <c r="AK3" s="131"/>
      <c r="AL3" s="131"/>
      <c r="AM3" s="131"/>
      <c r="AN3" s="131"/>
      <c r="AO3" s="131"/>
    </row>
    <row r="4" spans="1:41">
      <c r="A4" s="288" t="s">
        <v>317</v>
      </c>
      <c r="B4" s="121">
        <v>1</v>
      </c>
      <c r="C4" s="123" t="str">
        <f>IF(Lighting!A31="","",Lighting!A31)</f>
        <v/>
      </c>
      <c r="D4" s="121" t="str">
        <f t="shared" ref="D4:D35" si="0">IF(C4="","",_xlfn.XLOOKUP(C4,AC:AC,AD:AD))</f>
        <v/>
      </c>
      <c r="E4" s="121" t="str">
        <f t="shared" ref="E4:E35" si="1">IF(C4="","",_xlfn.XLOOKUP(C4,AC:AC,AE:AE))</f>
        <v/>
      </c>
      <c r="F4" s="121" t="str">
        <f t="shared" ref="F4:F35" si="2">IF(C4="","",_xlfn.XLOOKUP(C4,AC:AC,AF:AF))</f>
        <v/>
      </c>
      <c r="G4" s="135" t="str">
        <f>IF(Lighting!L31="","",Lighting!L31)</f>
        <v/>
      </c>
      <c r="H4" s="134"/>
      <c r="I4" s="134">
        <v>123456</v>
      </c>
      <c r="J4" s="135"/>
      <c r="K4" s="135"/>
      <c r="L4" s="145"/>
      <c r="M4" s="145"/>
      <c r="N4" s="136" t="s">
        <v>318</v>
      </c>
      <c r="O4" s="132"/>
      <c r="P4" s="134"/>
      <c r="Q4" s="134"/>
      <c r="R4" s="134"/>
      <c r="S4" s="134"/>
      <c r="T4" s="134"/>
      <c r="U4" s="134"/>
      <c r="V4" s="134"/>
      <c r="W4" s="134"/>
      <c r="X4" s="134"/>
      <c r="Y4" s="134"/>
      <c r="Z4" s="134"/>
      <c r="AC4" s="124" t="s">
        <v>21</v>
      </c>
      <c r="AD4" s="124" t="s">
        <v>319</v>
      </c>
      <c r="AE4" s="124" t="s">
        <v>320</v>
      </c>
      <c r="AF4" s="124" t="s">
        <v>321</v>
      </c>
      <c r="AG4" s="124" t="s">
        <v>318</v>
      </c>
      <c r="AH4" s="124" t="s">
        <v>322</v>
      </c>
      <c r="AI4" s="124" t="s">
        <v>323</v>
      </c>
      <c r="AJ4" s="124" t="s">
        <v>324</v>
      </c>
      <c r="AK4" s="124" t="s">
        <v>57</v>
      </c>
      <c r="AL4" s="124" t="s">
        <v>51</v>
      </c>
      <c r="AM4" s="124" t="s">
        <v>325</v>
      </c>
      <c r="AN4" s="124" t="s">
        <v>326</v>
      </c>
      <c r="AO4" s="124" t="s">
        <v>327</v>
      </c>
    </row>
    <row r="5" spans="1:41">
      <c r="A5" s="289"/>
      <c r="B5" s="121">
        <v>2</v>
      </c>
      <c r="C5" s="123" t="str">
        <f>IF(Lighting!A32="","",Lighting!A32)</f>
        <v/>
      </c>
      <c r="D5" s="121" t="str">
        <f t="shared" si="0"/>
        <v/>
      </c>
      <c r="E5" s="121" t="str">
        <f t="shared" si="1"/>
        <v/>
      </c>
      <c r="F5" s="121" t="str">
        <f t="shared" si="2"/>
        <v/>
      </c>
      <c r="G5" s="135" t="str">
        <f>IF(Lighting!L32="","",Lighting!L32)</f>
        <v/>
      </c>
      <c r="H5" s="134"/>
      <c r="I5" s="134">
        <v>123456</v>
      </c>
      <c r="J5" s="135"/>
      <c r="K5" s="135"/>
      <c r="L5" s="145"/>
      <c r="M5" s="145"/>
      <c r="N5" s="136"/>
      <c r="O5" s="132"/>
      <c r="P5" s="134"/>
      <c r="Q5" s="134"/>
      <c r="R5" s="134"/>
      <c r="S5" s="134"/>
      <c r="T5" s="134"/>
      <c r="U5" s="134"/>
      <c r="V5" s="134"/>
      <c r="W5" s="134"/>
      <c r="X5" s="134"/>
      <c r="Y5" s="134"/>
      <c r="Z5" s="134"/>
      <c r="AC5" s="124" t="s">
        <v>22</v>
      </c>
      <c r="AD5" s="124" t="s">
        <v>319</v>
      </c>
      <c r="AE5" s="124" t="s">
        <v>328</v>
      </c>
      <c r="AF5" s="124" t="s">
        <v>321</v>
      </c>
      <c r="AG5" s="124" t="s">
        <v>329</v>
      </c>
      <c r="AH5" s="124" t="s">
        <v>322</v>
      </c>
      <c r="AI5" s="124" t="s">
        <v>330</v>
      </c>
      <c r="AJ5" s="124" t="s">
        <v>331</v>
      </c>
      <c r="AK5" s="124" t="s">
        <v>67</v>
      </c>
      <c r="AL5" s="124" t="s">
        <v>63</v>
      </c>
      <c r="AM5" s="124" t="s">
        <v>325</v>
      </c>
      <c r="AN5" s="124" t="s">
        <v>332</v>
      </c>
      <c r="AO5" s="124" t="s">
        <v>333</v>
      </c>
    </row>
    <row r="6" spans="1:41">
      <c r="A6" s="289"/>
      <c r="B6" s="121">
        <v>3</v>
      </c>
      <c r="C6" s="123" t="str">
        <f>IF(Lighting!A33="","",Lighting!A33)</f>
        <v/>
      </c>
      <c r="D6" s="121" t="str">
        <f t="shared" si="0"/>
        <v/>
      </c>
      <c r="E6" s="121" t="str">
        <f t="shared" si="1"/>
        <v/>
      </c>
      <c r="F6" s="121" t="str">
        <f t="shared" si="2"/>
        <v/>
      </c>
      <c r="G6" s="135" t="str">
        <f>IF(Lighting!L33="","",Lighting!L33)</f>
        <v/>
      </c>
      <c r="H6" s="134"/>
      <c r="I6" s="134"/>
      <c r="J6" s="135">
        <v>123</v>
      </c>
      <c r="K6" s="135">
        <v>456</v>
      </c>
      <c r="L6" s="145"/>
      <c r="M6" s="145"/>
      <c r="N6" s="136"/>
      <c r="O6" s="132"/>
      <c r="P6" s="134"/>
      <c r="Q6" s="134"/>
      <c r="R6" s="134"/>
      <c r="S6" s="134"/>
      <c r="T6" s="134"/>
      <c r="U6" s="134"/>
      <c r="V6" s="134"/>
      <c r="W6" s="134"/>
      <c r="X6" s="134"/>
      <c r="Y6" s="134"/>
      <c r="Z6" s="134"/>
      <c r="AC6" s="124" t="s">
        <v>38</v>
      </c>
      <c r="AD6" s="124" t="s">
        <v>334</v>
      </c>
      <c r="AE6" s="124" t="s">
        <v>335</v>
      </c>
      <c r="AF6" s="140" t="s">
        <v>336</v>
      </c>
      <c r="AG6" s="124" t="s">
        <v>337</v>
      </c>
      <c r="AH6" s="124" t="s">
        <v>322</v>
      </c>
      <c r="AI6" s="124" t="s">
        <v>338</v>
      </c>
      <c r="AJ6" s="124" t="s">
        <v>339</v>
      </c>
      <c r="AK6" s="124" t="s">
        <v>75</v>
      </c>
      <c r="AL6" s="124" t="s">
        <v>71</v>
      </c>
      <c r="AM6" s="124" t="s">
        <v>340</v>
      </c>
      <c r="AN6" s="124" t="s">
        <v>326</v>
      </c>
      <c r="AO6" s="124"/>
    </row>
    <row r="7" spans="1:41">
      <c r="A7" s="289"/>
      <c r="B7" s="121">
        <v>4</v>
      </c>
      <c r="C7" s="123" t="str">
        <f>IF(Lighting!A34="","",Lighting!A34)</f>
        <v/>
      </c>
      <c r="D7" s="121" t="str">
        <f t="shared" si="0"/>
        <v/>
      </c>
      <c r="E7" s="121" t="str">
        <f t="shared" si="1"/>
        <v/>
      </c>
      <c r="F7" s="121" t="str">
        <f t="shared" si="2"/>
        <v/>
      </c>
      <c r="G7" s="135" t="str">
        <f>IF(Lighting!L34="","",Lighting!L34)</f>
        <v/>
      </c>
      <c r="H7" s="134"/>
      <c r="I7" s="134"/>
      <c r="J7" s="135">
        <v>123</v>
      </c>
      <c r="K7" s="135">
        <v>456</v>
      </c>
      <c r="L7" s="145"/>
      <c r="M7" s="145"/>
      <c r="N7" s="136"/>
      <c r="O7" s="132"/>
      <c r="P7" s="134"/>
      <c r="Q7" s="134"/>
      <c r="R7" s="134"/>
      <c r="S7" s="134"/>
      <c r="T7" s="134"/>
      <c r="U7" s="134"/>
      <c r="V7" s="134"/>
      <c r="W7" s="134"/>
      <c r="X7" s="134"/>
      <c r="Y7" s="134"/>
      <c r="Z7" s="134"/>
      <c r="AC7" s="124" t="s">
        <v>20</v>
      </c>
      <c r="AD7" s="124" t="s">
        <v>295</v>
      </c>
      <c r="AE7" s="124" t="s">
        <v>341</v>
      </c>
      <c r="AF7" s="140" t="s">
        <v>336</v>
      </c>
      <c r="AG7" s="124" t="s">
        <v>342</v>
      </c>
      <c r="AH7" s="124" t="s">
        <v>343</v>
      </c>
      <c r="AI7" s="124" t="s">
        <v>344</v>
      </c>
      <c r="AJ7" s="124"/>
      <c r="AK7" s="124" t="s">
        <v>109</v>
      </c>
      <c r="AL7" s="124" t="s">
        <v>83</v>
      </c>
      <c r="AM7" s="124" t="s">
        <v>340</v>
      </c>
      <c r="AN7" s="124" t="s">
        <v>332</v>
      </c>
      <c r="AO7" s="124"/>
    </row>
    <row r="8" spans="1:41">
      <c r="A8" s="289"/>
      <c r="B8" s="121">
        <v>5</v>
      </c>
      <c r="C8" s="123" t="str">
        <f>IF(Lighting!A35="","",Lighting!A35)</f>
        <v/>
      </c>
      <c r="D8" s="121" t="str">
        <f t="shared" si="0"/>
        <v/>
      </c>
      <c r="E8" s="121" t="str">
        <f t="shared" si="1"/>
        <v/>
      </c>
      <c r="F8" s="121" t="str">
        <f t="shared" si="2"/>
        <v/>
      </c>
      <c r="G8" s="135" t="str">
        <f>IF(Lighting!L35="","",Lighting!L35)</f>
        <v/>
      </c>
      <c r="H8" s="134"/>
      <c r="I8" s="134"/>
      <c r="J8" s="135">
        <v>123</v>
      </c>
      <c r="K8" s="135">
        <v>456</v>
      </c>
      <c r="L8" s="145"/>
      <c r="M8" s="145"/>
      <c r="N8" s="136"/>
      <c r="O8" s="132"/>
      <c r="P8" s="134"/>
      <c r="Q8" s="134"/>
      <c r="R8" s="134"/>
      <c r="S8" s="134"/>
      <c r="T8" s="134"/>
      <c r="U8" s="134"/>
      <c r="V8" s="134"/>
      <c r="W8" s="134"/>
      <c r="X8" s="134"/>
      <c r="Y8" s="134"/>
      <c r="Z8" s="134"/>
      <c r="AC8" s="124" t="s">
        <v>37</v>
      </c>
      <c r="AD8" s="124" t="s">
        <v>345</v>
      </c>
      <c r="AE8" s="124" t="s">
        <v>346</v>
      </c>
      <c r="AF8" s="140" t="s">
        <v>336</v>
      </c>
      <c r="AG8" s="124" t="s">
        <v>347</v>
      </c>
      <c r="AH8" s="124"/>
      <c r="AI8" s="124"/>
      <c r="AJ8" s="124"/>
      <c r="AK8" s="124" t="s">
        <v>114</v>
      </c>
      <c r="AL8" s="124" t="s">
        <v>92</v>
      </c>
      <c r="AM8" s="124" t="s">
        <v>348</v>
      </c>
      <c r="AN8" s="124" t="s">
        <v>326</v>
      </c>
      <c r="AO8" s="124"/>
    </row>
    <row r="9" spans="1:41">
      <c r="A9" s="289"/>
      <c r="B9" s="121">
        <v>6</v>
      </c>
      <c r="C9" s="123" t="str">
        <f>IF(Lighting!A36="","",Lighting!A36)</f>
        <v/>
      </c>
      <c r="D9" s="121" t="str">
        <f t="shared" si="0"/>
        <v/>
      </c>
      <c r="E9" s="121" t="str">
        <f t="shared" si="1"/>
        <v/>
      </c>
      <c r="F9" s="121" t="str">
        <f t="shared" si="2"/>
        <v/>
      </c>
      <c r="G9" s="135" t="str">
        <f>IF(Lighting!L36="","",Lighting!L36)</f>
        <v/>
      </c>
      <c r="H9" s="134"/>
      <c r="I9" s="134"/>
      <c r="J9" s="135"/>
      <c r="K9" s="135"/>
      <c r="L9" s="145"/>
      <c r="M9" s="145"/>
      <c r="N9" s="136"/>
      <c r="O9" s="132"/>
      <c r="P9" s="134"/>
      <c r="Q9" s="134"/>
      <c r="R9" s="134"/>
      <c r="S9" s="134"/>
      <c r="T9" s="134"/>
      <c r="U9" s="134"/>
      <c r="V9" s="134"/>
      <c r="W9" s="134"/>
      <c r="X9" s="134"/>
      <c r="Y9" s="134"/>
      <c r="Z9" s="134"/>
      <c r="AC9" s="124" t="s">
        <v>34</v>
      </c>
      <c r="AD9" s="124" t="s">
        <v>349</v>
      </c>
      <c r="AE9" s="124" t="s">
        <v>350</v>
      </c>
      <c r="AF9" s="124" t="s">
        <v>351</v>
      </c>
      <c r="AG9" s="124" t="s">
        <v>352</v>
      </c>
      <c r="AH9" s="124"/>
      <c r="AI9" s="124"/>
      <c r="AJ9" s="124"/>
      <c r="AK9" s="124" t="s">
        <v>120</v>
      </c>
      <c r="AL9" s="124" t="s">
        <v>101</v>
      </c>
      <c r="AM9" s="124" t="s">
        <v>348</v>
      </c>
      <c r="AN9" s="124" t="s">
        <v>332</v>
      </c>
      <c r="AO9" s="124"/>
    </row>
    <row r="10" spans="1:41">
      <c r="A10" s="289"/>
      <c r="B10" s="121">
        <v>7</v>
      </c>
      <c r="C10" s="123" t="str">
        <f>IF(Lighting!A37="","",Lighting!A37)</f>
        <v/>
      </c>
      <c r="D10" s="121" t="str">
        <f t="shared" si="0"/>
        <v/>
      </c>
      <c r="E10" s="121" t="str">
        <f t="shared" si="1"/>
        <v/>
      </c>
      <c r="F10" s="121" t="str">
        <f t="shared" si="2"/>
        <v/>
      </c>
      <c r="G10" s="135" t="str">
        <f>IF(Lighting!L37="","",Lighting!L37)</f>
        <v/>
      </c>
      <c r="H10" s="134"/>
      <c r="I10" s="134"/>
      <c r="J10" s="135"/>
      <c r="K10" s="135"/>
      <c r="L10" s="145"/>
      <c r="M10" s="145"/>
      <c r="N10" s="136"/>
      <c r="O10" s="132"/>
      <c r="P10" s="134"/>
      <c r="Q10" s="134"/>
      <c r="R10" s="134"/>
      <c r="S10" s="134"/>
      <c r="T10" s="134"/>
      <c r="U10" s="134"/>
      <c r="V10" s="134"/>
      <c r="W10" s="134"/>
      <c r="X10" s="134"/>
      <c r="Y10" s="134"/>
      <c r="Z10" s="134"/>
      <c r="AC10" s="124" t="s">
        <v>33</v>
      </c>
      <c r="AD10" s="124" t="s">
        <v>353</v>
      </c>
      <c r="AE10" s="124" t="s">
        <v>354</v>
      </c>
      <c r="AF10" s="124" t="s">
        <v>351</v>
      </c>
      <c r="AG10" s="124" t="s">
        <v>355</v>
      </c>
      <c r="AH10" s="124"/>
      <c r="AI10" s="124"/>
      <c r="AJ10" s="124"/>
      <c r="AK10" s="124" t="s">
        <v>85</v>
      </c>
      <c r="AL10" s="124" t="s">
        <v>108</v>
      </c>
      <c r="AM10" s="124" t="s">
        <v>356</v>
      </c>
      <c r="AN10" s="124" t="s">
        <v>326</v>
      </c>
      <c r="AO10" s="124"/>
    </row>
    <row r="11" spans="1:41">
      <c r="A11" s="289"/>
      <c r="B11" s="121">
        <v>8</v>
      </c>
      <c r="C11" s="123" t="str">
        <f>IF(Lighting!A38="","",Lighting!A38)</f>
        <v/>
      </c>
      <c r="D11" s="121" t="str">
        <f t="shared" si="0"/>
        <v/>
      </c>
      <c r="E11" s="121" t="str">
        <f t="shared" si="1"/>
        <v/>
      </c>
      <c r="F11" s="121" t="str">
        <f t="shared" si="2"/>
        <v/>
      </c>
      <c r="G11" s="135" t="str">
        <f>IF(Lighting!L38="","",Lighting!L38)</f>
        <v/>
      </c>
      <c r="H11" s="134"/>
      <c r="I11" s="134"/>
      <c r="J11" s="135"/>
      <c r="K11" s="135"/>
      <c r="L11" s="145"/>
      <c r="M11" s="145"/>
      <c r="N11" s="136"/>
      <c r="O11" s="132"/>
      <c r="P11" s="134"/>
      <c r="Q11" s="134"/>
      <c r="R11" s="134"/>
      <c r="S11" s="134"/>
      <c r="T11" s="134"/>
      <c r="U11" s="134"/>
      <c r="V11" s="134"/>
      <c r="W11" s="134"/>
      <c r="X11" s="134"/>
      <c r="Y11" s="134"/>
      <c r="Z11" s="134"/>
      <c r="AC11" s="124" t="s">
        <v>31</v>
      </c>
      <c r="AD11" s="124" t="s">
        <v>357</v>
      </c>
      <c r="AE11" s="124" t="s">
        <v>358</v>
      </c>
      <c r="AF11" s="124" t="s">
        <v>321</v>
      </c>
      <c r="AG11" s="124" t="s">
        <v>359</v>
      </c>
      <c r="AH11" s="124"/>
      <c r="AI11" s="124"/>
      <c r="AJ11" s="124"/>
      <c r="AK11" s="124" t="s">
        <v>93</v>
      </c>
      <c r="AL11" s="124" t="s">
        <v>113</v>
      </c>
      <c r="AM11" s="124" t="s">
        <v>356</v>
      </c>
      <c r="AN11" s="124" t="s">
        <v>332</v>
      </c>
      <c r="AO11" s="124"/>
    </row>
    <row r="12" spans="1:41">
      <c r="A12" s="289"/>
      <c r="B12" s="121">
        <v>9</v>
      </c>
      <c r="C12" s="123" t="str">
        <f>IF(Lighting!A39="","",Lighting!A39)</f>
        <v/>
      </c>
      <c r="D12" s="121" t="str">
        <f t="shared" si="0"/>
        <v/>
      </c>
      <c r="E12" s="121" t="str">
        <f t="shared" si="1"/>
        <v/>
      </c>
      <c r="F12" s="121" t="str">
        <f t="shared" si="2"/>
        <v/>
      </c>
      <c r="G12" s="135" t="str">
        <f>IF(Lighting!L39="","",Lighting!L39)</f>
        <v/>
      </c>
      <c r="H12" s="134"/>
      <c r="I12" s="134"/>
      <c r="J12" s="135"/>
      <c r="K12" s="135"/>
      <c r="L12" s="145"/>
      <c r="M12" s="145"/>
      <c r="N12" s="136"/>
      <c r="O12" s="132"/>
      <c r="P12" s="134"/>
      <c r="Q12" s="134"/>
      <c r="R12" s="134"/>
      <c r="S12" s="134"/>
      <c r="T12" s="134"/>
      <c r="U12" s="134"/>
      <c r="V12" s="134"/>
      <c r="W12" s="134"/>
      <c r="X12" s="134"/>
      <c r="Y12" s="134"/>
      <c r="Z12" s="134"/>
      <c r="AC12" s="124" t="s">
        <v>29</v>
      </c>
      <c r="AD12" s="124" t="s">
        <v>360</v>
      </c>
      <c r="AE12" s="124" t="s">
        <v>361</v>
      </c>
      <c r="AF12" s="124" t="s">
        <v>321</v>
      </c>
      <c r="AG12" s="124" t="s">
        <v>362</v>
      </c>
      <c r="AH12" s="124"/>
      <c r="AI12" s="124"/>
      <c r="AJ12" s="124"/>
      <c r="AK12" s="124" t="s">
        <v>102</v>
      </c>
      <c r="AL12" s="124" t="s">
        <v>119</v>
      </c>
      <c r="AM12" s="124" t="s">
        <v>363</v>
      </c>
      <c r="AN12" s="124" t="s">
        <v>326</v>
      </c>
      <c r="AO12" s="124"/>
    </row>
    <row r="13" spans="1:41">
      <c r="A13" s="289"/>
      <c r="B13" s="121">
        <v>10</v>
      </c>
      <c r="C13" s="123" t="str">
        <f>IF(Lighting!A40="","",Lighting!A40)</f>
        <v/>
      </c>
      <c r="D13" s="121" t="str">
        <f t="shared" si="0"/>
        <v/>
      </c>
      <c r="E13" s="121" t="str">
        <f t="shared" si="1"/>
        <v/>
      </c>
      <c r="F13" s="121" t="str">
        <f t="shared" si="2"/>
        <v/>
      </c>
      <c r="G13" s="135" t="str">
        <f>IF(Lighting!L40="","",Lighting!L40)</f>
        <v/>
      </c>
      <c r="H13" s="134"/>
      <c r="I13" s="134"/>
      <c r="J13" s="135"/>
      <c r="K13" s="135"/>
      <c r="L13" s="145"/>
      <c r="M13" s="145"/>
      <c r="N13" s="136"/>
      <c r="O13" s="132"/>
      <c r="P13" s="134"/>
      <c r="Q13" s="134"/>
      <c r="R13" s="134"/>
      <c r="S13" s="134"/>
      <c r="T13" s="134"/>
      <c r="U13" s="134"/>
      <c r="V13" s="134"/>
      <c r="W13" s="134"/>
      <c r="X13" s="134"/>
      <c r="Y13" s="134"/>
      <c r="Z13" s="134"/>
      <c r="AC13" s="124"/>
      <c r="AD13" s="124" t="s">
        <v>364</v>
      </c>
      <c r="AE13" s="124" t="s">
        <v>365</v>
      </c>
      <c r="AF13" s="124" t="s">
        <v>351</v>
      </c>
      <c r="AG13" s="124" t="s">
        <v>366</v>
      </c>
      <c r="AH13" s="124"/>
      <c r="AI13" s="124"/>
      <c r="AJ13" s="124"/>
      <c r="AK13" s="124"/>
      <c r="AL13" s="124" t="s">
        <v>125</v>
      </c>
      <c r="AM13" s="124" t="s">
        <v>363</v>
      </c>
      <c r="AN13" s="124" t="s">
        <v>332</v>
      </c>
      <c r="AO13" s="124"/>
    </row>
    <row r="14" spans="1:41">
      <c r="A14" s="289"/>
      <c r="B14" s="121">
        <v>11</v>
      </c>
      <c r="C14" s="123" t="str">
        <f>IF(Lighting!A41="","",Lighting!A41)</f>
        <v/>
      </c>
      <c r="D14" s="121" t="str">
        <f t="shared" si="0"/>
        <v/>
      </c>
      <c r="E14" s="121" t="str">
        <f t="shared" si="1"/>
        <v/>
      </c>
      <c r="F14" s="121" t="str">
        <f t="shared" si="2"/>
        <v/>
      </c>
      <c r="G14" s="135" t="str">
        <f>IF(Lighting!L41="","",Lighting!L41)</f>
        <v/>
      </c>
      <c r="H14" s="134"/>
      <c r="I14" s="134"/>
      <c r="J14" s="135"/>
      <c r="K14" s="135"/>
      <c r="L14" s="145"/>
      <c r="M14" s="145"/>
      <c r="N14" s="136"/>
      <c r="O14" s="132"/>
      <c r="P14" s="134"/>
      <c r="Q14" s="134"/>
      <c r="R14" s="134"/>
      <c r="S14" s="134"/>
      <c r="T14" s="134"/>
      <c r="U14" s="134"/>
      <c r="V14" s="134"/>
      <c r="W14" s="134"/>
      <c r="X14" s="134"/>
      <c r="Y14" s="134"/>
      <c r="Z14" s="134"/>
      <c r="AC14" s="124" t="s">
        <v>35</v>
      </c>
      <c r="AD14" s="124" t="s">
        <v>349</v>
      </c>
      <c r="AE14" s="124" t="s">
        <v>367</v>
      </c>
      <c r="AF14" s="124" t="s">
        <v>351</v>
      </c>
      <c r="AG14" s="124" t="s">
        <v>368</v>
      </c>
      <c r="AH14" s="124"/>
      <c r="AI14" s="124"/>
      <c r="AJ14" s="124"/>
      <c r="AK14" s="124"/>
      <c r="AL14" s="124" t="s">
        <v>130</v>
      </c>
      <c r="AM14" s="124" t="s">
        <v>369</v>
      </c>
      <c r="AN14" s="124" t="s">
        <v>326</v>
      </c>
      <c r="AO14" s="124"/>
    </row>
    <row r="15" spans="1:41">
      <c r="A15" s="289"/>
      <c r="B15" s="121">
        <v>12</v>
      </c>
      <c r="C15" s="123" t="str">
        <f>IF(Lighting!A42="","",Lighting!A42)</f>
        <v/>
      </c>
      <c r="D15" s="121" t="str">
        <f t="shared" si="0"/>
        <v/>
      </c>
      <c r="E15" s="121" t="str">
        <f t="shared" si="1"/>
        <v/>
      </c>
      <c r="F15" s="121" t="str">
        <f t="shared" si="2"/>
        <v/>
      </c>
      <c r="G15" s="135" t="str">
        <f>IF(Lighting!L42="","",Lighting!L42)</f>
        <v/>
      </c>
      <c r="H15" s="134"/>
      <c r="I15" s="134"/>
      <c r="J15" s="135"/>
      <c r="K15" s="135"/>
      <c r="L15" s="145"/>
      <c r="M15" s="145"/>
      <c r="N15" s="136"/>
      <c r="O15" s="132"/>
      <c r="P15" s="134"/>
      <c r="Q15" s="134"/>
      <c r="R15" s="134"/>
      <c r="S15" s="134"/>
      <c r="T15" s="134"/>
      <c r="U15" s="134"/>
      <c r="V15" s="134"/>
      <c r="W15" s="134"/>
      <c r="X15" s="134"/>
      <c r="Y15" s="134"/>
      <c r="Z15" s="134"/>
      <c r="AC15" s="124" t="s">
        <v>32</v>
      </c>
      <c r="AD15" s="124" t="s">
        <v>353</v>
      </c>
      <c r="AE15" s="124" t="s">
        <v>370</v>
      </c>
      <c r="AF15" s="124" t="s">
        <v>351</v>
      </c>
      <c r="AG15" s="124" t="s">
        <v>371</v>
      </c>
      <c r="AH15" s="124"/>
      <c r="AI15" s="124"/>
      <c r="AJ15" s="124"/>
      <c r="AK15" s="124"/>
      <c r="AL15" s="124" t="s">
        <v>136</v>
      </c>
      <c r="AM15" s="124" t="s">
        <v>369</v>
      </c>
      <c r="AN15" s="124" t="s">
        <v>332</v>
      </c>
      <c r="AO15" s="124"/>
    </row>
    <row r="16" spans="1:41">
      <c r="A16" s="289"/>
      <c r="B16" s="121">
        <v>13</v>
      </c>
      <c r="C16" s="123" t="str">
        <f>IF(Lighting!A43="","",Lighting!A43)</f>
        <v/>
      </c>
      <c r="D16" s="121" t="str">
        <f t="shared" si="0"/>
        <v/>
      </c>
      <c r="E16" s="121" t="str">
        <f t="shared" si="1"/>
        <v/>
      </c>
      <c r="F16" s="121" t="str">
        <f t="shared" si="2"/>
        <v/>
      </c>
      <c r="G16" s="135" t="str">
        <f>IF(Lighting!L43="","",Lighting!L43)</f>
        <v/>
      </c>
      <c r="H16" s="134"/>
      <c r="I16" s="134"/>
      <c r="J16" s="135"/>
      <c r="K16" s="135"/>
      <c r="L16" s="145"/>
      <c r="M16" s="145"/>
      <c r="N16" s="136"/>
      <c r="O16" s="132"/>
      <c r="P16" s="134"/>
      <c r="Q16" s="134"/>
      <c r="R16" s="134"/>
      <c r="S16" s="134"/>
      <c r="T16" s="134"/>
      <c r="U16" s="134"/>
      <c r="V16" s="134"/>
      <c r="W16" s="134"/>
      <c r="X16" s="134"/>
      <c r="Y16" s="134"/>
      <c r="Z16" s="134"/>
      <c r="AC16" s="124" t="s">
        <v>30</v>
      </c>
      <c r="AD16" s="124" t="s">
        <v>357</v>
      </c>
      <c r="AE16" s="124" t="s">
        <v>372</v>
      </c>
      <c r="AF16" s="124" t="s">
        <v>321</v>
      </c>
      <c r="AG16" s="124" t="s">
        <v>373</v>
      </c>
      <c r="AH16" s="124"/>
      <c r="AI16" s="124"/>
      <c r="AJ16" s="124"/>
      <c r="AK16" s="124"/>
      <c r="AL16" s="124" t="s">
        <v>141</v>
      </c>
      <c r="AM16" s="124" t="s">
        <v>374</v>
      </c>
      <c r="AN16" s="124" t="s">
        <v>326</v>
      </c>
      <c r="AO16" s="124"/>
    </row>
    <row r="17" spans="1:41">
      <c r="A17" s="290" t="s">
        <v>375</v>
      </c>
      <c r="B17" s="121">
        <v>14</v>
      </c>
      <c r="C17" s="123" t="str">
        <f>IF(Lighting!A47="","",Lighting!A47)</f>
        <v/>
      </c>
      <c r="D17" s="121" t="str">
        <f t="shared" si="0"/>
        <v/>
      </c>
      <c r="E17" s="121" t="str">
        <f t="shared" si="1"/>
        <v/>
      </c>
      <c r="F17" s="121" t="str">
        <f t="shared" si="2"/>
        <v/>
      </c>
      <c r="G17" s="135" t="str">
        <f>IF(Lighting!L47="","",Lighting!L47)</f>
        <v/>
      </c>
      <c r="H17" s="134"/>
      <c r="I17" s="134">
        <v>123456</v>
      </c>
      <c r="J17" s="135"/>
      <c r="K17" s="135"/>
      <c r="L17" s="145"/>
      <c r="M17" s="145"/>
      <c r="N17" s="133"/>
      <c r="O17" s="135" t="str">
        <f>IF(Lighting!J47="","",Lighting!J47)</f>
        <v/>
      </c>
      <c r="P17" s="135" t="str">
        <f>IF(Lighting!H47="","",Lighting!H47)</f>
        <v/>
      </c>
      <c r="Q17" s="135" t="str">
        <f t="shared" ref="Q17:Q26" si="3">IFERROR(_xlfn.XLOOKUP(C17,AC$19:AC$22,AH$4:AH$7),"")</f>
        <v/>
      </c>
      <c r="R17" s="135" t="str">
        <f t="shared" ref="R17:R26" si="4">IFERROR(_xlfn.XLOOKUP(C17,AC$19:AC$22,AI$4:AI$7),"")</f>
        <v/>
      </c>
      <c r="S17" s="134"/>
      <c r="T17" s="134"/>
      <c r="U17" s="134"/>
      <c r="V17" s="134"/>
      <c r="W17" s="134"/>
      <c r="X17" s="134"/>
      <c r="Y17" s="134"/>
      <c r="Z17" s="134"/>
      <c r="AC17" s="124" t="s">
        <v>28</v>
      </c>
      <c r="AD17" s="124" t="s">
        <v>360</v>
      </c>
      <c r="AE17" s="124" t="s">
        <v>376</v>
      </c>
      <c r="AF17" s="124" t="s">
        <v>321</v>
      </c>
      <c r="AG17" s="124" t="s">
        <v>377</v>
      </c>
      <c r="AH17" s="124"/>
      <c r="AI17" s="124"/>
      <c r="AJ17" s="124"/>
      <c r="AK17" s="124"/>
      <c r="AL17" s="124" t="s">
        <v>147</v>
      </c>
      <c r="AM17" s="124" t="s">
        <v>374</v>
      </c>
      <c r="AN17" s="124" t="s">
        <v>332</v>
      </c>
      <c r="AO17" s="124"/>
    </row>
    <row r="18" spans="1:41">
      <c r="A18" s="291"/>
      <c r="B18" s="121">
        <v>15</v>
      </c>
      <c r="C18" s="123" t="str">
        <f>IF(Lighting!A48="","",Lighting!A48)</f>
        <v/>
      </c>
      <c r="D18" s="121" t="str">
        <f t="shared" si="0"/>
        <v/>
      </c>
      <c r="E18" s="121" t="str">
        <f t="shared" si="1"/>
        <v/>
      </c>
      <c r="F18" s="121" t="str">
        <f t="shared" si="2"/>
        <v/>
      </c>
      <c r="G18" s="135" t="str">
        <f>IF(Lighting!L48="","",Lighting!L48)</f>
        <v/>
      </c>
      <c r="H18" s="134"/>
      <c r="I18" s="134"/>
      <c r="J18" s="135">
        <v>123</v>
      </c>
      <c r="K18" s="135">
        <v>456</v>
      </c>
      <c r="L18" s="145"/>
      <c r="M18" s="145"/>
      <c r="N18" s="133"/>
      <c r="O18" s="135" t="str">
        <f>IF(Lighting!J48="","",Lighting!J48)</f>
        <v/>
      </c>
      <c r="P18" s="135" t="str">
        <f>IF(Lighting!H48="","",Lighting!H48)</f>
        <v/>
      </c>
      <c r="Q18" s="135" t="str">
        <f t="shared" si="3"/>
        <v/>
      </c>
      <c r="R18" s="135" t="str">
        <f t="shared" si="4"/>
        <v/>
      </c>
      <c r="S18" s="134"/>
      <c r="T18" s="134"/>
      <c r="U18" s="134"/>
      <c r="V18" s="134"/>
      <c r="W18" s="134"/>
      <c r="X18" s="134"/>
      <c r="Y18" s="134"/>
      <c r="Z18" s="134"/>
      <c r="AC18" s="124"/>
      <c r="AD18" s="124" t="s">
        <v>364</v>
      </c>
      <c r="AE18" s="124" t="s">
        <v>376</v>
      </c>
      <c r="AF18" s="124" t="s">
        <v>351</v>
      </c>
      <c r="AG18" s="124" t="s">
        <v>378</v>
      </c>
      <c r="AH18" s="124"/>
      <c r="AI18" s="124"/>
      <c r="AJ18" s="124"/>
      <c r="AK18" s="124"/>
      <c r="AL18" s="124" t="s">
        <v>150</v>
      </c>
      <c r="AM18" s="124" t="s">
        <v>379</v>
      </c>
      <c r="AN18" s="124" t="s">
        <v>326</v>
      </c>
      <c r="AO18" s="124"/>
    </row>
    <row r="19" spans="1:41">
      <c r="A19" s="291"/>
      <c r="B19" s="121">
        <v>16</v>
      </c>
      <c r="C19" s="123" t="str">
        <f>IF(Lighting!A49="","",Lighting!A49)</f>
        <v/>
      </c>
      <c r="D19" s="121" t="str">
        <f t="shared" si="0"/>
        <v/>
      </c>
      <c r="E19" s="121" t="str">
        <f t="shared" si="1"/>
        <v/>
      </c>
      <c r="F19" s="121" t="str">
        <f t="shared" si="2"/>
        <v/>
      </c>
      <c r="G19" s="135" t="str">
        <f>IF(Lighting!L49="","",Lighting!L49)</f>
        <v/>
      </c>
      <c r="H19" s="134"/>
      <c r="I19" s="134"/>
      <c r="J19" s="135"/>
      <c r="K19" s="135"/>
      <c r="L19" s="145"/>
      <c r="M19" s="145"/>
      <c r="N19" s="133"/>
      <c r="O19" s="135" t="str">
        <f>IF(Lighting!J49="","",Lighting!J49)</f>
        <v/>
      </c>
      <c r="P19" s="135" t="str">
        <f>IF(Lighting!H49="","",Lighting!H49)</f>
        <v/>
      </c>
      <c r="Q19" s="135" t="str">
        <f t="shared" si="3"/>
        <v/>
      </c>
      <c r="R19" s="135" t="str">
        <f t="shared" si="4"/>
        <v/>
      </c>
      <c r="S19" s="134"/>
      <c r="T19" s="134"/>
      <c r="U19" s="134"/>
      <c r="V19" s="134"/>
      <c r="W19" s="134"/>
      <c r="X19" s="134"/>
      <c r="Y19" s="134"/>
      <c r="Z19" s="134"/>
      <c r="AC19" s="124" t="s">
        <v>24</v>
      </c>
      <c r="AD19" s="124" t="s">
        <v>61</v>
      </c>
      <c r="AE19" s="124" t="s">
        <v>380</v>
      </c>
      <c r="AF19" s="124" t="s">
        <v>321</v>
      </c>
      <c r="AG19" s="124"/>
      <c r="AH19" s="124"/>
      <c r="AI19" s="124"/>
      <c r="AJ19" s="124"/>
      <c r="AK19" s="124"/>
      <c r="AL19" s="124" t="s">
        <v>154</v>
      </c>
      <c r="AM19" s="124" t="s">
        <v>379</v>
      </c>
      <c r="AN19" s="124" t="s">
        <v>332</v>
      </c>
      <c r="AO19" s="124"/>
    </row>
    <row r="20" spans="1:41">
      <c r="A20" s="291"/>
      <c r="B20" s="121">
        <v>17</v>
      </c>
      <c r="C20" s="123" t="str">
        <f>IF(Lighting!A50="","",Lighting!A50)</f>
        <v/>
      </c>
      <c r="D20" s="121" t="str">
        <f t="shared" si="0"/>
        <v/>
      </c>
      <c r="E20" s="121" t="str">
        <f t="shared" si="1"/>
        <v/>
      </c>
      <c r="F20" s="121" t="str">
        <f t="shared" si="2"/>
        <v/>
      </c>
      <c r="G20" s="135" t="str">
        <f>IF(Lighting!L50="","",Lighting!L50)</f>
        <v/>
      </c>
      <c r="H20" s="134"/>
      <c r="I20" s="134"/>
      <c r="J20" s="135"/>
      <c r="K20" s="135"/>
      <c r="L20" s="145"/>
      <c r="M20" s="145"/>
      <c r="N20" s="133"/>
      <c r="O20" s="135" t="str">
        <f>IF(Lighting!J50="","",Lighting!J50)</f>
        <v/>
      </c>
      <c r="P20" s="135" t="str">
        <f>IF(Lighting!H50="","",Lighting!H50)</f>
        <v/>
      </c>
      <c r="Q20" s="135" t="str">
        <f t="shared" si="3"/>
        <v/>
      </c>
      <c r="R20" s="135" t="str">
        <f t="shared" si="4"/>
        <v/>
      </c>
      <c r="S20" s="134"/>
      <c r="T20" s="134"/>
      <c r="U20" s="134"/>
      <c r="V20" s="134"/>
      <c r="W20" s="134"/>
      <c r="X20" s="134"/>
      <c r="Y20" s="134"/>
      <c r="Z20" s="134"/>
      <c r="AC20" s="124" t="s">
        <v>25</v>
      </c>
      <c r="AD20" s="124" t="s">
        <v>61</v>
      </c>
      <c r="AE20" s="124" t="s">
        <v>380</v>
      </c>
      <c r="AF20" s="124" t="s">
        <v>321</v>
      </c>
      <c r="AG20" s="124"/>
      <c r="AH20" s="124"/>
      <c r="AI20" s="124"/>
      <c r="AJ20" s="124"/>
      <c r="AK20" s="124"/>
      <c r="AL20" s="124"/>
      <c r="AM20" s="124"/>
      <c r="AN20" s="124"/>
      <c r="AO20" s="124"/>
    </row>
    <row r="21" spans="1:41">
      <c r="A21" s="291"/>
      <c r="B21" s="121">
        <v>18</v>
      </c>
      <c r="C21" s="123" t="str">
        <f>IF(Lighting!A51="","",Lighting!A51)</f>
        <v/>
      </c>
      <c r="D21" s="121" t="str">
        <f t="shared" si="0"/>
        <v/>
      </c>
      <c r="E21" s="121" t="str">
        <f t="shared" si="1"/>
        <v/>
      </c>
      <c r="F21" s="121" t="str">
        <f t="shared" si="2"/>
        <v/>
      </c>
      <c r="G21" s="135" t="str">
        <f>IF(Lighting!L51="","",Lighting!L51)</f>
        <v/>
      </c>
      <c r="H21" s="134"/>
      <c r="I21" s="134"/>
      <c r="J21" s="135"/>
      <c r="K21" s="135"/>
      <c r="L21" s="145"/>
      <c r="M21" s="145"/>
      <c r="N21" s="133"/>
      <c r="O21" s="135" t="str">
        <f>IF(Lighting!J51="","",Lighting!J51)</f>
        <v/>
      </c>
      <c r="P21" s="135" t="str">
        <f>IF(Lighting!H51="","",Lighting!H51)</f>
        <v/>
      </c>
      <c r="Q21" s="135" t="str">
        <f t="shared" si="3"/>
        <v/>
      </c>
      <c r="R21" s="135" t="str">
        <f t="shared" si="4"/>
        <v/>
      </c>
      <c r="S21" s="134"/>
      <c r="T21" s="134"/>
      <c r="U21" s="134"/>
      <c r="V21" s="134"/>
      <c r="W21" s="134"/>
      <c r="X21" s="134"/>
      <c r="Y21" s="134"/>
      <c r="Z21" s="134"/>
      <c r="AC21" s="124" t="s">
        <v>26</v>
      </c>
      <c r="AD21" s="124" t="s">
        <v>61</v>
      </c>
      <c r="AE21" s="124" t="s">
        <v>380</v>
      </c>
      <c r="AF21" s="124" t="s">
        <v>321</v>
      </c>
      <c r="AG21" s="124"/>
      <c r="AH21" s="124"/>
      <c r="AI21" s="124"/>
      <c r="AJ21" s="124"/>
      <c r="AK21" s="124"/>
      <c r="AL21" s="124"/>
      <c r="AM21" s="124"/>
      <c r="AN21" s="124"/>
      <c r="AO21" s="124"/>
    </row>
    <row r="22" spans="1:41">
      <c r="A22" s="291"/>
      <c r="B22" s="121">
        <v>19</v>
      </c>
      <c r="C22" s="123" t="str">
        <f>IF(Lighting!A52="","",Lighting!A52)</f>
        <v/>
      </c>
      <c r="D22" s="121" t="str">
        <f t="shared" si="0"/>
        <v/>
      </c>
      <c r="E22" s="121" t="str">
        <f t="shared" si="1"/>
        <v/>
      </c>
      <c r="F22" s="121" t="str">
        <f t="shared" si="2"/>
        <v/>
      </c>
      <c r="G22" s="135" t="str">
        <f>IF(Lighting!L52="","",Lighting!L52)</f>
        <v/>
      </c>
      <c r="H22" s="134"/>
      <c r="I22" s="134"/>
      <c r="J22" s="135"/>
      <c r="K22" s="135"/>
      <c r="L22" s="145"/>
      <c r="M22" s="145"/>
      <c r="N22" s="133"/>
      <c r="O22" s="135" t="str">
        <f>IF(Lighting!J52="","",Lighting!J52)</f>
        <v/>
      </c>
      <c r="P22" s="135" t="str">
        <f>IF(Lighting!H52="","",Lighting!H52)</f>
        <v/>
      </c>
      <c r="Q22" s="135" t="str">
        <f t="shared" si="3"/>
        <v/>
      </c>
      <c r="R22" s="135" t="str">
        <f t="shared" si="4"/>
        <v/>
      </c>
      <c r="S22" s="134"/>
      <c r="T22" s="134"/>
      <c r="U22" s="134"/>
      <c r="V22" s="134"/>
      <c r="W22" s="134"/>
      <c r="X22" s="134"/>
      <c r="Y22" s="134"/>
      <c r="Z22" s="134"/>
      <c r="AC22" s="124" t="s">
        <v>27</v>
      </c>
      <c r="AD22" s="124" t="s">
        <v>61</v>
      </c>
      <c r="AE22" s="124" t="s">
        <v>380</v>
      </c>
      <c r="AF22" s="124" t="s">
        <v>321</v>
      </c>
      <c r="AG22" s="124"/>
      <c r="AH22" s="124"/>
      <c r="AI22" s="124"/>
      <c r="AJ22" s="124"/>
      <c r="AK22" s="124"/>
      <c r="AL22" s="124"/>
      <c r="AM22" s="124"/>
      <c r="AN22" s="124"/>
      <c r="AO22" s="124"/>
    </row>
    <row r="23" spans="1:41">
      <c r="A23" s="291"/>
      <c r="B23" s="121">
        <v>20</v>
      </c>
      <c r="C23" s="123" t="str">
        <f>IF(Lighting!A53="","",Lighting!A53)</f>
        <v/>
      </c>
      <c r="D23" s="121" t="str">
        <f t="shared" si="0"/>
        <v/>
      </c>
      <c r="E23" s="121" t="str">
        <f t="shared" si="1"/>
        <v/>
      </c>
      <c r="F23" s="121" t="str">
        <f t="shared" si="2"/>
        <v/>
      </c>
      <c r="G23" s="135" t="str">
        <f>IF(Lighting!L53="","",Lighting!L53)</f>
        <v/>
      </c>
      <c r="H23" s="134"/>
      <c r="I23" s="134"/>
      <c r="J23" s="135"/>
      <c r="K23" s="135"/>
      <c r="L23" s="145"/>
      <c r="M23" s="145"/>
      <c r="N23" s="133"/>
      <c r="O23" s="135" t="str">
        <f>IF(Lighting!J53="","",Lighting!J53)</f>
        <v/>
      </c>
      <c r="P23" s="135" t="str">
        <f>IF(Lighting!H53="","",Lighting!H53)</f>
        <v/>
      </c>
      <c r="Q23" s="135" t="str">
        <f t="shared" si="3"/>
        <v/>
      </c>
      <c r="R23" s="135" t="str">
        <f t="shared" si="4"/>
        <v/>
      </c>
      <c r="S23" s="134"/>
      <c r="T23" s="134"/>
      <c r="U23" s="134"/>
      <c r="V23" s="134"/>
      <c r="W23" s="134"/>
      <c r="X23" s="134"/>
      <c r="Y23" s="134"/>
      <c r="Z23" s="134"/>
      <c r="AC23" s="124"/>
      <c r="AF23" s="124"/>
      <c r="AG23" s="124"/>
      <c r="AH23" s="124"/>
      <c r="AI23" s="124"/>
      <c r="AJ23" s="124"/>
      <c r="AK23" s="124"/>
      <c r="AL23" s="124"/>
      <c r="AM23" s="124"/>
      <c r="AN23" s="124"/>
      <c r="AO23" s="124"/>
    </row>
    <row r="24" spans="1:41">
      <c r="A24" s="291"/>
      <c r="B24" s="121">
        <v>21</v>
      </c>
      <c r="C24" s="123" t="str">
        <f>IF(Lighting!A54="","",Lighting!A54)</f>
        <v/>
      </c>
      <c r="D24" s="121" t="str">
        <f t="shared" si="0"/>
        <v/>
      </c>
      <c r="E24" s="121" t="str">
        <f t="shared" si="1"/>
        <v/>
      </c>
      <c r="F24" s="121" t="str">
        <f t="shared" si="2"/>
        <v/>
      </c>
      <c r="G24" s="135" t="str">
        <f>IF(Lighting!L54="","",Lighting!L54)</f>
        <v/>
      </c>
      <c r="H24" s="134"/>
      <c r="I24" s="134"/>
      <c r="J24" s="135"/>
      <c r="K24" s="135"/>
      <c r="L24" s="145"/>
      <c r="M24" s="145"/>
      <c r="N24" s="133"/>
      <c r="O24" s="135" t="str">
        <f>IF(Lighting!J54="","",Lighting!J54)</f>
        <v/>
      </c>
      <c r="P24" s="135" t="str">
        <f>IF(Lighting!H54="","",Lighting!H54)</f>
        <v/>
      </c>
      <c r="Q24" s="135" t="str">
        <f t="shared" si="3"/>
        <v/>
      </c>
      <c r="R24" s="135" t="str">
        <f t="shared" si="4"/>
        <v/>
      </c>
      <c r="S24" s="134"/>
      <c r="T24" s="134"/>
      <c r="U24" s="134"/>
      <c r="V24" s="134"/>
      <c r="W24" s="134"/>
      <c r="X24" s="134"/>
      <c r="Y24" s="134"/>
      <c r="Z24" s="134"/>
      <c r="AC24" s="124"/>
      <c r="AF24" s="124"/>
      <c r="AG24" s="124"/>
      <c r="AH24" s="124"/>
      <c r="AI24" s="124"/>
      <c r="AJ24" s="124"/>
      <c r="AK24" s="124"/>
      <c r="AL24" s="124"/>
      <c r="AM24" s="124"/>
      <c r="AN24" s="124"/>
      <c r="AO24" s="124"/>
    </row>
    <row r="25" spans="1:41">
      <c r="A25" s="291"/>
      <c r="B25" s="121">
        <v>22</v>
      </c>
      <c r="C25" s="123" t="str">
        <f>IF(Lighting!A55="","",Lighting!A55)</f>
        <v/>
      </c>
      <c r="D25" s="121" t="str">
        <f t="shared" si="0"/>
        <v/>
      </c>
      <c r="E25" s="121" t="str">
        <f t="shared" si="1"/>
        <v/>
      </c>
      <c r="F25" s="121" t="str">
        <f t="shared" si="2"/>
        <v/>
      </c>
      <c r="G25" s="135" t="str">
        <f>IF(Lighting!L55="","",Lighting!L55)</f>
        <v/>
      </c>
      <c r="H25" s="134"/>
      <c r="I25" s="134"/>
      <c r="J25" s="135"/>
      <c r="K25" s="135"/>
      <c r="L25" s="145"/>
      <c r="M25" s="145"/>
      <c r="N25" s="133"/>
      <c r="O25" s="135" t="str">
        <f>IF(Lighting!J55="","",Lighting!J55)</f>
        <v/>
      </c>
      <c r="P25" s="135" t="str">
        <f>IF(Lighting!H55="","",Lighting!H55)</f>
        <v/>
      </c>
      <c r="Q25" s="135" t="str">
        <f t="shared" si="3"/>
        <v/>
      </c>
      <c r="R25" s="135" t="str">
        <f t="shared" si="4"/>
        <v/>
      </c>
      <c r="S25" s="134"/>
      <c r="T25" s="134"/>
      <c r="U25" s="134"/>
      <c r="V25" s="134"/>
      <c r="W25" s="134"/>
      <c r="X25" s="134"/>
      <c r="Y25" s="134"/>
      <c r="Z25" s="134"/>
      <c r="AC25" s="124"/>
      <c r="AF25" s="124"/>
      <c r="AG25" s="124"/>
      <c r="AH25" s="124"/>
      <c r="AI25" s="124"/>
      <c r="AJ25" s="124"/>
      <c r="AK25" s="124"/>
      <c r="AL25" s="124"/>
      <c r="AM25" s="124"/>
      <c r="AN25" s="124"/>
      <c r="AO25" s="124"/>
    </row>
    <row r="26" spans="1:41">
      <c r="A26" s="291"/>
      <c r="B26" s="121">
        <v>23</v>
      </c>
      <c r="C26" s="123" t="str">
        <f>IF(Lighting!A56="","",Lighting!A56)</f>
        <v/>
      </c>
      <c r="D26" s="121" t="str">
        <f t="shared" si="0"/>
        <v/>
      </c>
      <c r="E26" s="121" t="str">
        <f t="shared" si="1"/>
        <v/>
      </c>
      <c r="F26" s="121" t="str">
        <f t="shared" si="2"/>
        <v/>
      </c>
      <c r="G26" s="135" t="str">
        <f>IF(Lighting!L56="","",Lighting!L56)</f>
        <v/>
      </c>
      <c r="H26" s="134"/>
      <c r="I26" s="134"/>
      <c r="J26" s="135"/>
      <c r="K26" s="135"/>
      <c r="L26" s="145"/>
      <c r="M26" s="145"/>
      <c r="N26" s="133"/>
      <c r="O26" s="135" t="str">
        <f>IF(Lighting!J56="","",Lighting!J56)</f>
        <v/>
      </c>
      <c r="P26" s="135" t="str">
        <f>IF(Lighting!H56="","",Lighting!H56)</f>
        <v/>
      </c>
      <c r="Q26" s="135" t="str">
        <f t="shared" si="3"/>
        <v/>
      </c>
      <c r="R26" s="135" t="str">
        <f t="shared" si="4"/>
        <v/>
      </c>
      <c r="S26" s="134"/>
      <c r="T26" s="134"/>
      <c r="U26" s="134"/>
      <c r="V26" s="134"/>
      <c r="W26" s="134"/>
      <c r="X26" s="134"/>
      <c r="Y26" s="134"/>
      <c r="Z26" s="134"/>
      <c r="AC26" s="124"/>
      <c r="AF26" s="124"/>
      <c r="AG26" s="124"/>
      <c r="AH26" s="124"/>
      <c r="AI26" s="124"/>
      <c r="AJ26" s="124"/>
      <c r="AK26" s="124"/>
      <c r="AL26" s="124"/>
      <c r="AM26" s="124"/>
      <c r="AN26" s="124"/>
      <c r="AO26" s="124"/>
    </row>
    <row r="27" spans="1:41">
      <c r="A27" s="288" t="s">
        <v>381</v>
      </c>
      <c r="B27" s="121">
        <v>24</v>
      </c>
      <c r="C27" s="123" t="str">
        <f>IF(Lighting!A59="","",Lighting!A59)</f>
        <v/>
      </c>
      <c r="D27" s="121" t="str">
        <f t="shared" si="0"/>
        <v/>
      </c>
      <c r="E27" s="121" t="str">
        <f t="shared" si="1"/>
        <v/>
      </c>
      <c r="F27" s="121" t="str">
        <f t="shared" si="2"/>
        <v/>
      </c>
      <c r="G27" s="135" t="str">
        <f>IF(Lighting!K59="","",Lighting!K59)</f>
        <v/>
      </c>
      <c r="H27" s="134">
        <v>123456</v>
      </c>
      <c r="I27" s="134"/>
      <c r="J27" s="135"/>
      <c r="K27" s="135"/>
      <c r="L27" s="145"/>
      <c r="M27" s="145"/>
      <c r="N27" s="133"/>
      <c r="O27" s="132"/>
      <c r="P27" s="134"/>
      <c r="Q27" s="134"/>
      <c r="R27" s="134"/>
      <c r="S27" s="135" t="str">
        <f>IF(Lighting!I59="","",Lighting!I59)</f>
        <v/>
      </c>
      <c r="T27" s="135" t="str">
        <f>IF(Lighting!J59="","",Lighting!J59)</f>
        <v/>
      </c>
      <c r="U27" s="135"/>
      <c r="V27" s="135" t="str">
        <f>IF(D27=$AD$10,Lighting!D59,"")</f>
        <v/>
      </c>
      <c r="W27" s="135" t="str">
        <f>IF(D27="Delamping",_xlfn.XLOOKUP(Lighting!D59,'Nav Loader'!AL$4:AL$19,'Nav Loader'!AM$4:AM$19),"")</f>
        <v/>
      </c>
      <c r="X27" s="135" t="str">
        <f>IF(D27="Delamping",_xlfn.XLOOKUP(Lighting!D59,'Nav Loader'!AL$4:AL$19,'Nav Loader'!AN$4:AN$19),"")</f>
        <v/>
      </c>
      <c r="Y27" s="134"/>
      <c r="Z27" s="134"/>
      <c r="AC27" s="124"/>
      <c r="AF27" s="124"/>
      <c r="AG27" s="124"/>
      <c r="AH27" s="124"/>
      <c r="AI27" s="124"/>
      <c r="AJ27" s="124"/>
      <c r="AK27" s="124"/>
      <c r="AL27" s="124"/>
      <c r="AM27" s="124"/>
      <c r="AN27" s="124"/>
      <c r="AO27" s="124"/>
    </row>
    <row r="28" spans="1:41">
      <c r="A28" s="288"/>
      <c r="B28" s="121">
        <v>25</v>
      </c>
      <c r="C28" s="123" t="str">
        <f>IF(Lighting!A60="","",Lighting!A60)</f>
        <v/>
      </c>
      <c r="D28" s="121" t="str">
        <f t="shared" si="0"/>
        <v/>
      </c>
      <c r="E28" s="121" t="str">
        <f t="shared" si="1"/>
        <v/>
      </c>
      <c r="F28" s="121" t="str">
        <f t="shared" si="2"/>
        <v/>
      </c>
      <c r="G28" s="135" t="str">
        <f>IF(Lighting!K60="","",Lighting!K60)</f>
        <v/>
      </c>
      <c r="H28" s="134"/>
      <c r="I28" s="134"/>
      <c r="J28" s="135">
        <v>123</v>
      </c>
      <c r="K28" s="135">
        <v>456</v>
      </c>
      <c r="L28" s="145"/>
      <c r="M28" s="145"/>
      <c r="N28" s="133"/>
      <c r="O28" s="132"/>
      <c r="P28" s="134"/>
      <c r="Q28" s="134"/>
      <c r="R28" s="134"/>
      <c r="S28" s="135" t="str">
        <f>IF(Lighting!I60="","",Lighting!I60)</f>
        <v/>
      </c>
      <c r="T28" s="135" t="str">
        <f>IF(Lighting!J60="","",Lighting!J60)</f>
        <v/>
      </c>
      <c r="U28" s="135"/>
      <c r="V28" s="135" t="str">
        <f>IF(D28=$AD$10,Lighting!D60,"")</f>
        <v/>
      </c>
      <c r="W28" s="135" t="str">
        <f>IF(D28="Delamping",_xlfn.XLOOKUP(Lighting!D60,'Nav Loader'!AL$4:AL$19,'Nav Loader'!AM$4:AM$19),"")</f>
        <v/>
      </c>
      <c r="X28" s="135" t="str">
        <f>IF(D28="Delamping",_xlfn.XLOOKUP(Lighting!D60,'Nav Loader'!AL$4:AL$19,'Nav Loader'!AN$4:AN$19),"")</f>
        <v/>
      </c>
      <c r="Y28" s="134"/>
      <c r="Z28" s="134"/>
      <c r="AC28" s="124"/>
      <c r="AF28" s="124"/>
      <c r="AG28" s="124"/>
      <c r="AH28" s="124"/>
      <c r="AI28" s="124"/>
      <c r="AJ28" s="124"/>
      <c r="AK28" s="124"/>
      <c r="AL28" s="124"/>
      <c r="AM28" s="124"/>
      <c r="AN28" s="124"/>
      <c r="AO28" s="124"/>
    </row>
    <row r="29" spans="1:41">
      <c r="A29" s="288"/>
      <c r="B29" s="121">
        <v>26</v>
      </c>
      <c r="C29" s="123" t="str">
        <f>IF(Lighting!A61="","",Lighting!A61)</f>
        <v/>
      </c>
      <c r="D29" s="121" t="str">
        <f t="shared" si="0"/>
        <v/>
      </c>
      <c r="E29" s="121" t="str">
        <f t="shared" si="1"/>
        <v/>
      </c>
      <c r="F29" s="121" t="str">
        <f t="shared" si="2"/>
        <v/>
      </c>
      <c r="G29" s="135" t="str">
        <f>IF(Lighting!K61="","",Lighting!K61)</f>
        <v/>
      </c>
      <c r="H29" s="134"/>
      <c r="I29" s="134">
        <v>123456</v>
      </c>
      <c r="J29" s="135"/>
      <c r="K29" s="135"/>
      <c r="L29" s="145"/>
      <c r="M29" s="145"/>
      <c r="N29" s="133"/>
      <c r="O29" s="132"/>
      <c r="P29" s="134"/>
      <c r="Q29" s="134"/>
      <c r="R29" s="134"/>
      <c r="S29" s="135" t="str">
        <f>IF(Lighting!I61="","",Lighting!I61)</f>
        <v/>
      </c>
      <c r="T29" s="135" t="str">
        <f>IF(Lighting!J61="","",Lighting!J61)</f>
        <v/>
      </c>
      <c r="U29" s="135" t="s">
        <v>324</v>
      </c>
      <c r="V29" s="135" t="str">
        <f>IF(D29=$AD$10,Lighting!D61,"")</f>
        <v/>
      </c>
      <c r="W29" s="135" t="str">
        <f>IF(D29="Delamping",_xlfn.XLOOKUP(Lighting!D61,'Nav Loader'!AL$4:AL$19,'Nav Loader'!AM$4:AM$19),"")</f>
        <v/>
      </c>
      <c r="X29" s="135" t="str">
        <f>IF(D29="Delamping",_xlfn.XLOOKUP(Lighting!D61,'Nav Loader'!AL$4:AL$19,'Nav Loader'!AN$4:AN$19),"")</f>
        <v/>
      </c>
      <c r="Y29" s="134"/>
      <c r="Z29" s="134"/>
      <c r="AC29" s="124"/>
      <c r="AF29" s="124"/>
      <c r="AG29" s="124"/>
      <c r="AH29" s="124"/>
      <c r="AI29" s="124"/>
      <c r="AJ29" s="124"/>
      <c r="AK29" s="124"/>
      <c r="AL29" s="124"/>
      <c r="AM29" s="124"/>
      <c r="AN29" s="124"/>
      <c r="AO29" s="124"/>
    </row>
    <row r="30" spans="1:41">
      <c r="A30" s="288"/>
      <c r="B30" s="121">
        <v>27</v>
      </c>
      <c r="C30" s="123" t="str">
        <f>IF(Lighting!A62="","",Lighting!A62)</f>
        <v/>
      </c>
      <c r="D30" s="121" t="str">
        <f t="shared" si="0"/>
        <v/>
      </c>
      <c r="E30" s="121" t="str">
        <f t="shared" si="1"/>
        <v/>
      </c>
      <c r="F30" s="121" t="str">
        <f t="shared" si="2"/>
        <v/>
      </c>
      <c r="G30" s="135" t="str">
        <f>IF(Lighting!K62="","",Lighting!K62)</f>
        <v/>
      </c>
      <c r="H30" s="134"/>
      <c r="I30" s="134"/>
      <c r="J30" s="135">
        <v>123</v>
      </c>
      <c r="K30" s="135">
        <v>456</v>
      </c>
      <c r="L30" s="145"/>
      <c r="M30" s="145"/>
      <c r="N30" s="133"/>
      <c r="O30" s="132"/>
      <c r="P30" s="134"/>
      <c r="Q30" s="134"/>
      <c r="R30" s="134"/>
      <c r="S30" s="135" t="str">
        <f>IF(Lighting!I62="","",Lighting!I62)</f>
        <v/>
      </c>
      <c r="T30" s="135" t="str">
        <f>IF(Lighting!J62="","",Lighting!J62)</f>
        <v/>
      </c>
      <c r="U30" s="135" t="s">
        <v>331</v>
      </c>
      <c r="V30" s="135" t="str">
        <f>IF(D30=$AD$10,Lighting!D62,"")</f>
        <v/>
      </c>
      <c r="W30" s="135" t="str">
        <f>IF(D30="Delamping",_xlfn.XLOOKUP(Lighting!D62,'Nav Loader'!AL$4:AL$19,'Nav Loader'!AM$4:AM$19),"")</f>
        <v/>
      </c>
      <c r="X30" s="135" t="str">
        <f>IF(D30="Delamping",_xlfn.XLOOKUP(Lighting!D62,'Nav Loader'!AL$4:AL$19,'Nav Loader'!AN$4:AN$19),"")</f>
        <v/>
      </c>
      <c r="Y30" s="134"/>
      <c r="Z30" s="134"/>
      <c r="AC30" s="141" t="s">
        <v>382</v>
      </c>
      <c r="AF30" s="124"/>
      <c r="AG30" s="124"/>
      <c r="AH30" s="124"/>
      <c r="AI30" s="124"/>
      <c r="AJ30" s="124"/>
      <c r="AK30" s="124"/>
      <c r="AL30" s="124"/>
      <c r="AM30" s="124"/>
      <c r="AN30" s="124"/>
      <c r="AO30" s="124"/>
    </row>
    <row r="31" spans="1:41">
      <c r="A31" s="288"/>
      <c r="B31" s="121">
        <v>28</v>
      </c>
      <c r="C31" s="123" t="str">
        <f>IF(Lighting!A63="","",Lighting!A63)</f>
        <v/>
      </c>
      <c r="D31" s="121" t="str">
        <f t="shared" si="0"/>
        <v/>
      </c>
      <c r="E31" s="121" t="str">
        <f t="shared" si="1"/>
        <v/>
      </c>
      <c r="F31" s="121" t="str">
        <f t="shared" si="2"/>
        <v/>
      </c>
      <c r="G31" s="135" t="str">
        <f>IF(Lighting!K63="","",Lighting!K63)</f>
        <v/>
      </c>
      <c r="H31" s="134"/>
      <c r="I31" s="134"/>
      <c r="J31" s="135">
        <v>123</v>
      </c>
      <c r="K31" s="135">
        <v>456</v>
      </c>
      <c r="L31" s="145"/>
      <c r="M31" s="145"/>
      <c r="N31" s="133"/>
      <c r="O31" s="132"/>
      <c r="P31" s="134"/>
      <c r="Q31" s="134"/>
      <c r="R31" s="134"/>
      <c r="S31" s="135" t="str">
        <f>IF(Lighting!I63="","",Lighting!I63)</f>
        <v/>
      </c>
      <c r="T31" s="135" t="str">
        <f>IF(Lighting!J63="","",Lighting!J63)</f>
        <v/>
      </c>
      <c r="U31" s="135"/>
      <c r="V31" s="135" t="str">
        <f>IF(D31=$AD$10,Lighting!D63,"")</f>
        <v/>
      </c>
      <c r="W31" s="135" t="str">
        <f>IF(D31="Delamping",_xlfn.XLOOKUP(Lighting!D63,'Nav Loader'!AL$4:AL$19,'Nav Loader'!AM$4:AM$19),"")</f>
        <v/>
      </c>
      <c r="X31" s="135" t="str">
        <f>IF(D31="Delamping",_xlfn.XLOOKUP(Lighting!D63,'Nav Loader'!AL$4:AL$19,'Nav Loader'!AN$4:AN$19),"")</f>
        <v/>
      </c>
      <c r="Y31" s="134"/>
      <c r="Z31" s="134"/>
      <c r="AC31" s="142" t="s">
        <v>383</v>
      </c>
      <c r="AF31" s="124"/>
      <c r="AG31" s="124"/>
      <c r="AH31" s="124"/>
      <c r="AI31" s="124"/>
      <c r="AJ31" s="124"/>
      <c r="AK31" s="124"/>
      <c r="AL31" s="124"/>
      <c r="AM31" s="124"/>
      <c r="AN31" s="124"/>
      <c r="AO31" s="124"/>
    </row>
    <row r="32" spans="1:41">
      <c r="A32" s="288"/>
      <c r="B32" s="121">
        <v>29</v>
      </c>
      <c r="C32" s="123" t="str">
        <f>IF(Lighting!A64="","",Lighting!A64)</f>
        <v/>
      </c>
      <c r="D32" s="121" t="str">
        <f t="shared" si="0"/>
        <v/>
      </c>
      <c r="E32" s="121" t="str">
        <f t="shared" si="1"/>
        <v/>
      </c>
      <c r="F32" s="121" t="str">
        <f t="shared" si="2"/>
        <v/>
      </c>
      <c r="G32" s="135" t="str">
        <f>IF(Lighting!K64="","",Lighting!K64)</f>
        <v/>
      </c>
      <c r="H32" s="134"/>
      <c r="I32" s="134"/>
      <c r="J32" s="135"/>
      <c r="K32" s="135"/>
      <c r="L32" s="145"/>
      <c r="M32" s="145"/>
      <c r="N32" s="133"/>
      <c r="O32" s="132"/>
      <c r="P32" s="134"/>
      <c r="Q32" s="134"/>
      <c r="R32" s="134"/>
      <c r="S32" s="135" t="str">
        <f>IF(Lighting!I64="","",Lighting!I64)</f>
        <v/>
      </c>
      <c r="T32" s="135" t="str">
        <f>IF(Lighting!J64="","",Lighting!J64)</f>
        <v/>
      </c>
      <c r="U32" s="135"/>
      <c r="V32" s="135" t="str">
        <f>IF(D32=$AD$10,Lighting!D64,"")</f>
        <v/>
      </c>
      <c r="W32" s="135" t="str">
        <f>IF(D32="Delamping",_xlfn.XLOOKUP(Lighting!D64,'Nav Loader'!AL$4:AL$19,'Nav Loader'!AM$4:AM$19),"")</f>
        <v/>
      </c>
      <c r="X32" s="135" t="str">
        <f>IF(D32="Delamping",_xlfn.XLOOKUP(Lighting!D64,'Nav Loader'!AL$4:AL$19,'Nav Loader'!AN$4:AN$19),"")</f>
        <v/>
      </c>
      <c r="Y32" s="134"/>
      <c r="Z32" s="134"/>
      <c r="AC32" s="139" t="s">
        <v>384</v>
      </c>
    </row>
    <row r="33" spans="1:29">
      <c r="A33" s="288"/>
      <c r="B33" s="121">
        <v>30</v>
      </c>
      <c r="C33" s="123" t="str">
        <f>IF(Lighting!A65="","",Lighting!A65)</f>
        <v/>
      </c>
      <c r="D33" s="121" t="str">
        <f t="shared" si="0"/>
        <v/>
      </c>
      <c r="E33" s="121" t="str">
        <f t="shared" si="1"/>
        <v/>
      </c>
      <c r="F33" s="121" t="str">
        <f t="shared" si="2"/>
        <v/>
      </c>
      <c r="G33" s="135" t="str">
        <f>IF(Lighting!K65="","",Lighting!K65)</f>
        <v/>
      </c>
      <c r="H33" s="134"/>
      <c r="I33" s="134"/>
      <c r="J33" s="135"/>
      <c r="K33" s="135"/>
      <c r="L33" s="145"/>
      <c r="M33" s="145"/>
      <c r="N33" s="133"/>
      <c r="O33" s="132"/>
      <c r="P33" s="134"/>
      <c r="Q33" s="134"/>
      <c r="R33" s="134"/>
      <c r="S33" s="135" t="str">
        <f>IF(Lighting!I65="","",Lighting!I65)</f>
        <v/>
      </c>
      <c r="T33" s="135" t="str">
        <f>IF(Lighting!J65="","",Lighting!J65)</f>
        <v/>
      </c>
      <c r="U33" s="135"/>
      <c r="V33" s="135" t="str">
        <f>IF(D33=$AD$10,Lighting!D65,"")</f>
        <v/>
      </c>
      <c r="W33" s="135" t="str">
        <f>IF(D33="Delamping",_xlfn.XLOOKUP(Lighting!D65,'Nav Loader'!AL$4:AL$19,'Nav Loader'!AM$4:AM$19),"")</f>
        <v/>
      </c>
      <c r="X33" s="135" t="str">
        <f>IF(D33="Delamping",_xlfn.XLOOKUP(Lighting!D65,'Nav Loader'!AL$4:AL$19,'Nav Loader'!AN$4:AN$19),"")</f>
        <v/>
      </c>
      <c r="Y33" s="134"/>
      <c r="Z33" s="134"/>
      <c r="AC33" s="139" t="s">
        <v>385</v>
      </c>
    </row>
    <row r="34" spans="1:29">
      <c r="A34" s="288"/>
      <c r="B34" s="121">
        <v>31</v>
      </c>
      <c r="C34" s="123" t="str">
        <f>IF(Lighting!A66="","",Lighting!A66)</f>
        <v/>
      </c>
      <c r="D34" s="121" t="str">
        <f t="shared" si="0"/>
        <v/>
      </c>
      <c r="E34" s="121" t="str">
        <f t="shared" si="1"/>
        <v/>
      </c>
      <c r="F34" s="121" t="str">
        <f t="shared" si="2"/>
        <v/>
      </c>
      <c r="G34" s="135" t="str">
        <f>IF(Lighting!K66="","",Lighting!K66)</f>
        <v/>
      </c>
      <c r="H34" s="134"/>
      <c r="I34" s="134"/>
      <c r="J34" s="135"/>
      <c r="K34" s="135"/>
      <c r="L34" s="145"/>
      <c r="M34" s="145"/>
      <c r="N34" s="133"/>
      <c r="O34" s="132"/>
      <c r="P34" s="134"/>
      <c r="Q34" s="134"/>
      <c r="R34" s="134"/>
      <c r="S34" s="135" t="str">
        <f>IF(Lighting!I66="","",Lighting!I66)</f>
        <v/>
      </c>
      <c r="T34" s="135" t="str">
        <f>IF(Lighting!J66="","",Lighting!J66)</f>
        <v/>
      </c>
      <c r="U34" s="135"/>
      <c r="V34" s="135" t="str">
        <f>IF(D34=$AD$10,Lighting!D66,"")</f>
        <v/>
      </c>
      <c r="W34" s="135" t="str">
        <f>IF(D34="Delamping",_xlfn.XLOOKUP(Lighting!D66,'Nav Loader'!AL$4:AL$19,'Nav Loader'!AM$4:AM$19),"")</f>
        <v/>
      </c>
      <c r="X34" s="135" t="str">
        <f>IF(D34="Delamping",_xlfn.XLOOKUP(Lighting!D66,'Nav Loader'!AL$4:AL$19,'Nav Loader'!AN$4:AN$19),"")</f>
        <v/>
      </c>
      <c r="Y34" s="134"/>
      <c r="Z34" s="134"/>
      <c r="AC34" s="139" t="s">
        <v>386</v>
      </c>
    </row>
    <row r="35" spans="1:29">
      <c r="A35" s="288"/>
      <c r="B35" s="121">
        <v>32</v>
      </c>
      <c r="C35" s="123" t="str">
        <f>IF(Lighting!A67="","",Lighting!A67)</f>
        <v/>
      </c>
      <c r="D35" s="121" t="str">
        <f t="shared" si="0"/>
        <v/>
      </c>
      <c r="E35" s="121" t="str">
        <f t="shared" si="1"/>
        <v/>
      </c>
      <c r="F35" s="121" t="str">
        <f t="shared" si="2"/>
        <v/>
      </c>
      <c r="G35" s="135" t="str">
        <f>IF(Lighting!K67="","",Lighting!K67)</f>
        <v/>
      </c>
      <c r="H35" s="134"/>
      <c r="I35" s="134"/>
      <c r="J35" s="135"/>
      <c r="K35" s="135"/>
      <c r="L35" s="145"/>
      <c r="M35" s="145"/>
      <c r="N35" s="133"/>
      <c r="O35" s="132"/>
      <c r="P35" s="134"/>
      <c r="Q35" s="134"/>
      <c r="R35" s="134"/>
      <c r="S35" s="135" t="str">
        <f>IF(Lighting!I67="","",Lighting!I67)</f>
        <v/>
      </c>
      <c r="T35" s="135" t="str">
        <f>IF(Lighting!J67="","",Lighting!J67)</f>
        <v/>
      </c>
      <c r="U35" s="135"/>
      <c r="V35" s="135" t="str">
        <f>IF(D35=$AD$10,Lighting!D67,"")</f>
        <v/>
      </c>
      <c r="W35" s="135" t="str">
        <f>IF(D35="Delamping",_xlfn.XLOOKUP(Lighting!D67,'Nav Loader'!AL$4:AL$19,'Nav Loader'!AM$4:AM$19),"")</f>
        <v/>
      </c>
      <c r="X35" s="135" t="str">
        <f>IF(D35="Delamping",_xlfn.XLOOKUP(Lighting!D67,'Nav Loader'!AL$4:AL$19,'Nav Loader'!AN$4:AN$19),"")</f>
        <v/>
      </c>
      <c r="Y35" s="134"/>
      <c r="Z35" s="134"/>
      <c r="AC35" s="139" t="s">
        <v>387</v>
      </c>
    </row>
    <row r="36" spans="1:29">
      <c r="A36" s="288"/>
      <c r="B36" s="121">
        <v>33</v>
      </c>
      <c r="C36" s="123" t="str">
        <f>IF(Lighting!A68="","",Lighting!A68)</f>
        <v/>
      </c>
      <c r="D36" s="121" t="str">
        <f t="shared" ref="D36:D67" si="5">IF(C36="","",_xlfn.XLOOKUP(C36,AC:AC,AD:AD))</f>
        <v/>
      </c>
      <c r="E36" s="121" t="str">
        <f t="shared" ref="E36:E70" si="6">IF(C36="","",_xlfn.XLOOKUP(C36,AC:AC,AE:AE))</f>
        <v/>
      </c>
      <c r="F36" s="121" t="str">
        <f t="shared" ref="F36:F70" si="7">IF(C36="","",_xlfn.XLOOKUP(C36,AC:AC,AF:AF))</f>
        <v/>
      </c>
      <c r="G36" s="135" t="str">
        <f>IF(Lighting!K68="","",Lighting!K68)</f>
        <v/>
      </c>
      <c r="H36" s="134"/>
      <c r="I36" s="134"/>
      <c r="J36" s="135"/>
      <c r="K36" s="135"/>
      <c r="L36" s="145"/>
      <c r="M36" s="145"/>
      <c r="N36" s="133"/>
      <c r="O36" s="132"/>
      <c r="P36" s="134"/>
      <c r="Q36" s="134"/>
      <c r="R36" s="134"/>
      <c r="S36" s="135" t="str">
        <f>IF(Lighting!I68="","",Lighting!I68)</f>
        <v/>
      </c>
      <c r="T36" s="135" t="str">
        <f>IF(Lighting!J68="","",Lighting!J68)</f>
        <v/>
      </c>
      <c r="U36" s="135"/>
      <c r="V36" s="135" t="str">
        <f>IF(D36=$AD$10,Lighting!D68,"")</f>
        <v/>
      </c>
      <c r="W36" s="135" t="str">
        <f>IF(D36="Delamping",_xlfn.XLOOKUP(Lighting!D68,'Nav Loader'!AL$4:AL$19,'Nav Loader'!AM$4:AM$19),"")</f>
        <v/>
      </c>
      <c r="X36" s="135" t="str">
        <f>IF(D36="Delamping",_xlfn.XLOOKUP(Lighting!D68,'Nav Loader'!AL$4:AL$19,'Nav Loader'!AN$4:AN$19),"")</f>
        <v/>
      </c>
      <c r="Y36" s="134"/>
      <c r="Z36" s="134"/>
      <c r="AC36" s="139" t="s">
        <v>388</v>
      </c>
    </row>
    <row r="37" spans="1:29">
      <c r="A37" s="288"/>
      <c r="B37" s="121">
        <v>34</v>
      </c>
      <c r="C37" s="123" t="str">
        <f>IF(Lighting!A69="","",Lighting!A69)</f>
        <v/>
      </c>
      <c r="D37" s="121" t="str">
        <f t="shared" si="5"/>
        <v/>
      </c>
      <c r="E37" s="121" t="str">
        <f t="shared" si="6"/>
        <v/>
      </c>
      <c r="F37" s="121" t="str">
        <f t="shared" si="7"/>
        <v/>
      </c>
      <c r="G37" s="135" t="str">
        <f>IF(Lighting!K69="","",Lighting!K69)</f>
        <v/>
      </c>
      <c r="H37" s="134"/>
      <c r="I37" s="134"/>
      <c r="J37" s="135"/>
      <c r="K37" s="135"/>
      <c r="L37" s="145"/>
      <c r="M37" s="145"/>
      <c r="N37" s="133"/>
      <c r="O37" s="132"/>
      <c r="P37" s="134"/>
      <c r="Q37" s="134"/>
      <c r="R37" s="134"/>
      <c r="S37" s="135" t="str">
        <f>IF(Lighting!I69="","",Lighting!I69)</f>
        <v/>
      </c>
      <c r="T37" s="135" t="str">
        <f>IF(Lighting!J69="","",Lighting!J69)</f>
        <v/>
      </c>
      <c r="U37" s="135"/>
      <c r="V37" s="135" t="str">
        <f>IF(D37=$AD$10,Lighting!D69,"")</f>
        <v/>
      </c>
      <c r="W37" s="135" t="str">
        <f>IF(D37="Delamping",_xlfn.XLOOKUP(Lighting!D69,'Nav Loader'!AL$4:AL$19,'Nav Loader'!AM$4:AM$19),"")</f>
        <v/>
      </c>
      <c r="X37" s="135" t="str">
        <f>IF(D37="Delamping",_xlfn.XLOOKUP(Lighting!D69,'Nav Loader'!AL$4:AL$19,'Nav Loader'!AN$4:AN$19),"")</f>
        <v/>
      </c>
      <c r="Y37" s="134"/>
      <c r="Z37" s="134"/>
    </row>
    <row r="38" spans="1:29">
      <c r="A38" s="288"/>
      <c r="B38" s="121">
        <v>35</v>
      </c>
      <c r="C38" s="123" t="str">
        <f>IF(Lighting!A70="","",Lighting!A70)</f>
        <v/>
      </c>
      <c r="D38" s="121" t="str">
        <f t="shared" si="5"/>
        <v/>
      </c>
      <c r="E38" s="121" t="str">
        <f t="shared" si="6"/>
        <v/>
      </c>
      <c r="F38" s="121" t="str">
        <f t="shared" si="7"/>
        <v/>
      </c>
      <c r="G38" s="135" t="str">
        <f>IF(Lighting!K70="","",Lighting!K70)</f>
        <v/>
      </c>
      <c r="H38" s="134"/>
      <c r="I38" s="134"/>
      <c r="J38" s="135"/>
      <c r="K38" s="135"/>
      <c r="L38" s="145"/>
      <c r="M38" s="145"/>
      <c r="N38" s="133"/>
      <c r="O38" s="132"/>
      <c r="P38" s="134"/>
      <c r="Q38" s="134"/>
      <c r="R38" s="134"/>
      <c r="S38" s="135" t="str">
        <f>IF(Lighting!I70="","",Lighting!I70)</f>
        <v/>
      </c>
      <c r="T38" s="135" t="str">
        <f>IF(Lighting!J70="","",Lighting!J70)</f>
        <v/>
      </c>
      <c r="U38" s="135"/>
      <c r="V38" s="135" t="str">
        <f>IF(D38=$AD$10,Lighting!D70,"")</f>
        <v/>
      </c>
      <c r="W38" s="135" t="str">
        <f>IF(D38="Delamping",_xlfn.XLOOKUP(Lighting!D70,'Nav Loader'!AL$4:AL$19,'Nav Loader'!AM$4:AM$19),"")</f>
        <v/>
      </c>
      <c r="X38" s="135" t="str">
        <f>IF(D38="Delamping",_xlfn.XLOOKUP(Lighting!D70,'Nav Loader'!AL$4:AL$19,'Nav Loader'!AN$4:AN$19),"")</f>
        <v/>
      </c>
      <c r="Y38" s="134"/>
      <c r="Z38" s="134"/>
    </row>
    <row r="39" spans="1:29">
      <c r="A39" s="288"/>
      <c r="B39" s="121">
        <v>36</v>
      </c>
      <c r="C39" s="123" t="str">
        <f>IF(Lighting!A71="","",Lighting!A71)</f>
        <v/>
      </c>
      <c r="D39" s="121" t="str">
        <f t="shared" si="5"/>
        <v/>
      </c>
      <c r="E39" s="121" t="str">
        <f t="shared" si="6"/>
        <v/>
      </c>
      <c r="F39" s="121" t="str">
        <f t="shared" si="7"/>
        <v/>
      </c>
      <c r="G39" s="135" t="str">
        <f>IF(Lighting!K71="","",Lighting!K71)</f>
        <v/>
      </c>
      <c r="H39" s="134"/>
      <c r="I39" s="134"/>
      <c r="J39" s="135"/>
      <c r="K39" s="135"/>
      <c r="L39" s="145"/>
      <c r="M39" s="145"/>
      <c r="N39" s="133"/>
      <c r="O39" s="132"/>
      <c r="P39" s="134"/>
      <c r="Q39" s="134"/>
      <c r="R39" s="134"/>
      <c r="S39" s="135" t="str">
        <f>IF(Lighting!I71="","",Lighting!I71)</f>
        <v/>
      </c>
      <c r="T39" s="135" t="str">
        <f>IF(Lighting!J71="","",Lighting!J71)</f>
        <v/>
      </c>
      <c r="U39" s="135"/>
      <c r="V39" s="135" t="str">
        <f>IF(D39=$AD$10,Lighting!D71,"")</f>
        <v/>
      </c>
      <c r="W39" s="135" t="str">
        <f>IF(D39="Delamping",_xlfn.XLOOKUP(Lighting!D71,'Nav Loader'!AL$4:AL$19,'Nav Loader'!AM$4:AM$19),"")</f>
        <v/>
      </c>
      <c r="X39" s="135" t="str">
        <f>IF(D39="Delamping",_xlfn.XLOOKUP(Lighting!D71,'Nav Loader'!AL$4:AL$19,'Nav Loader'!AN$4:AN$19),"")</f>
        <v/>
      </c>
      <c r="Y39" s="134"/>
      <c r="Z39" s="134"/>
    </row>
    <row r="40" spans="1:29">
      <c r="A40" s="288"/>
      <c r="B40" s="121">
        <v>37</v>
      </c>
      <c r="C40" s="123" t="str">
        <f>IF(Lighting!A72="","",Lighting!A72)</f>
        <v/>
      </c>
      <c r="D40" s="121" t="str">
        <f t="shared" si="5"/>
        <v/>
      </c>
      <c r="E40" s="121" t="str">
        <f t="shared" si="6"/>
        <v/>
      </c>
      <c r="F40" s="121" t="str">
        <f t="shared" si="7"/>
        <v/>
      </c>
      <c r="G40" s="135" t="str">
        <f>IF(Lighting!K72="","",Lighting!K72)</f>
        <v/>
      </c>
      <c r="H40" s="134"/>
      <c r="I40" s="134"/>
      <c r="J40" s="135"/>
      <c r="K40" s="135"/>
      <c r="L40" s="145"/>
      <c r="M40" s="145"/>
      <c r="N40" s="133"/>
      <c r="O40" s="132"/>
      <c r="P40" s="134"/>
      <c r="Q40" s="134"/>
      <c r="R40" s="134"/>
      <c r="S40" s="135" t="str">
        <f>IF(Lighting!I72="","",Lighting!I72)</f>
        <v/>
      </c>
      <c r="T40" s="135" t="str">
        <f>IF(Lighting!J72="","",Lighting!J72)</f>
        <v/>
      </c>
      <c r="U40" s="135"/>
      <c r="V40" s="135" t="str">
        <f>IF(D40=$AD$10,Lighting!D72,"")</f>
        <v/>
      </c>
      <c r="W40" s="135" t="str">
        <f>IF(D40="Delamping",_xlfn.XLOOKUP(Lighting!D72,'Nav Loader'!AL$4:AL$19,'Nav Loader'!AM$4:AM$19),"")</f>
        <v/>
      </c>
      <c r="X40" s="135" t="str">
        <f>IF(D40="Delamping",_xlfn.XLOOKUP(Lighting!D72,'Nav Loader'!AL$4:AL$19,'Nav Loader'!AN$4:AN$19),"")</f>
        <v/>
      </c>
      <c r="Y40" s="134"/>
      <c r="Z40" s="134"/>
    </row>
    <row r="41" spans="1:29">
      <c r="A41" s="288"/>
      <c r="B41" s="121">
        <v>38</v>
      </c>
      <c r="C41" s="123" t="str">
        <f>IF(Lighting!A73="","",Lighting!A73)</f>
        <v/>
      </c>
      <c r="D41" s="121" t="str">
        <f t="shared" si="5"/>
        <v/>
      </c>
      <c r="E41" s="121" t="str">
        <f t="shared" si="6"/>
        <v/>
      </c>
      <c r="F41" s="121" t="str">
        <f t="shared" si="7"/>
        <v/>
      </c>
      <c r="G41" s="135" t="str">
        <f>IF(Lighting!K73="","",Lighting!K73)</f>
        <v/>
      </c>
      <c r="H41" s="134"/>
      <c r="I41" s="134"/>
      <c r="J41" s="135"/>
      <c r="K41" s="135"/>
      <c r="L41" s="145"/>
      <c r="M41" s="145"/>
      <c r="N41" s="133"/>
      <c r="O41" s="132"/>
      <c r="P41" s="134"/>
      <c r="Q41" s="134"/>
      <c r="R41" s="134"/>
      <c r="S41" s="135" t="str">
        <f>IF(Lighting!I73="","",Lighting!I73)</f>
        <v/>
      </c>
      <c r="T41" s="135" t="str">
        <f>IF(Lighting!J73="","",Lighting!J73)</f>
        <v/>
      </c>
      <c r="U41" s="135"/>
      <c r="V41" s="135" t="str">
        <f>IF(D41=$AD$10,Lighting!D73,"")</f>
        <v/>
      </c>
      <c r="W41" s="135" t="str">
        <f>IF(D41="Delamping",_xlfn.XLOOKUP(Lighting!D73,'Nav Loader'!AL$4:AL$19,'Nav Loader'!AM$4:AM$19),"")</f>
        <v/>
      </c>
      <c r="X41" s="135" t="str">
        <f>IF(D41="Delamping",_xlfn.XLOOKUP(Lighting!D73,'Nav Loader'!AL$4:AL$19,'Nav Loader'!AN$4:AN$19),"")</f>
        <v/>
      </c>
      <c r="Y41" s="134"/>
      <c r="Z41" s="134"/>
    </row>
    <row r="42" spans="1:29">
      <c r="A42" s="288"/>
      <c r="B42" s="121">
        <v>39</v>
      </c>
      <c r="C42" s="123" t="str">
        <f>IF(Lighting!A74="","",Lighting!A74)</f>
        <v/>
      </c>
      <c r="D42" s="121" t="str">
        <f t="shared" si="5"/>
        <v/>
      </c>
      <c r="E42" s="121" t="str">
        <f t="shared" si="6"/>
        <v/>
      </c>
      <c r="F42" s="121" t="str">
        <f t="shared" si="7"/>
        <v/>
      </c>
      <c r="G42" s="135" t="str">
        <f>IF(Lighting!K74="","",Lighting!K74)</f>
        <v/>
      </c>
      <c r="H42" s="134"/>
      <c r="I42" s="134"/>
      <c r="J42" s="135"/>
      <c r="K42" s="135"/>
      <c r="L42" s="145"/>
      <c r="M42" s="145"/>
      <c r="N42" s="133"/>
      <c r="O42" s="132"/>
      <c r="P42" s="134"/>
      <c r="Q42" s="134"/>
      <c r="R42" s="134"/>
      <c r="S42" s="135" t="str">
        <f>IF(Lighting!I74="","",Lighting!I74)</f>
        <v/>
      </c>
      <c r="T42" s="135" t="str">
        <f>IF(Lighting!J74="","",Lighting!J74)</f>
        <v/>
      </c>
      <c r="U42" s="135"/>
      <c r="V42" s="135" t="str">
        <f>IF(D42=$AD$10,Lighting!D74,"")</f>
        <v/>
      </c>
      <c r="W42" s="135" t="str">
        <f>IF(D42="Delamping",_xlfn.XLOOKUP(Lighting!D74,'Nav Loader'!AL$4:AL$19,'Nav Loader'!AM$4:AM$19),"")</f>
        <v/>
      </c>
      <c r="X42" s="135" t="str">
        <f>IF(D42="Delamping",_xlfn.XLOOKUP(Lighting!D74,'Nav Loader'!AL$4:AL$19,'Nav Loader'!AN$4:AN$19),"")</f>
        <v/>
      </c>
      <c r="Y42" s="134"/>
      <c r="Z42" s="134"/>
    </row>
    <row r="43" spans="1:29">
      <c r="A43" s="288"/>
      <c r="B43" s="121">
        <v>40</v>
      </c>
      <c r="C43" s="123" t="str">
        <f>IF(Lighting!A75="","",Lighting!A75)</f>
        <v/>
      </c>
      <c r="D43" s="121" t="str">
        <f t="shared" si="5"/>
        <v/>
      </c>
      <c r="E43" s="121" t="str">
        <f t="shared" si="6"/>
        <v/>
      </c>
      <c r="F43" s="121" t="str">
        <f t="shared" si="7"/>
        <v/>
      </c>
      <c r="G43" s="135" t="str">
        <f>IF(Lighting!K75="","",Lighting!K75)</f>
        <v/>
      </c>
      <c r="H43" s="134"/>
      <c r="I43" s="134"/>
      <c r="J43" s="135"/>
      <c r="K43" s="135"/>
      <c r="L43" s="145"/>
      <c r="M43" s="145"/>
      <c r="N43" s="133"/>
      <c r="O43" s="132"/>
      <c r="P43" s="134"/>
      <c r="Q43" s="134"/>
      <c r="R43" s="134"/>
      <c r="S43" s="135" t="str">
        <f>IF(Lighting!I75="","",Lighting!I75)</f>
        <v/>
      </c>
      <c r="T43" s="135" t="str">
        <f>IF(Lighting!J75="","",Lighting!J75)</f>
        <v/>
      </c>
      <c r="U43" s="135"/>
      <c r="V43" s="135" t="str">
        <f>IF(D43=$AD$10,Lighting!D75,"")</f>
        <v/>
      </c>
      <c r="W43" s="135" t="str">
        <f>IF(D43="Delamping",_xlfn.XLOOKUP(Lighting!D75,'Nav Loader'!AL$4:AL$19,'Nav Loader'!AM$4:AM$19),"")</f>
        <v/>
      </c>
      <c r="X43" s="135" t="str">
        <f>IF(D43="Delamping",_xlfn.XLOOKUP(Lighting!D75,'Nav Loader'!AL$4:AL$19,'Nav Loader'!AN$4:AN$19),"")</f>
        <v/>
      </c>
      <c r="Y43" s="134"/>
      <c r="Z43" s="134"/>
    </row>
    <row r="44" spans="1:29">
      <c r="A44" s="288"/>
      <c r="B44" s="121">
        <v>41</v>
      </c>
      <c r="C44" s="123" t="str">
        <f>IF(Lighting!A76="","",Lighting!A76)</f>
        <v/>
      </c>
      <c r="D44" s="121" t="str">
        <f t="shared" si="5"/>
        <v/>
      </c>
      <c r="E44" s="121" t="str">
        <f t="shared" si="6"/>
        <v/>
      </c>
      <c r="F44" s="121" t="str">
        <f t="shared" si="7"/>
        <v/>
      </c>
      <c r="G44" s="135" t="str">
        <f>IF(Lighting!K76="","",Lighting!K76)</f>
        <v/>
      </c>
      <c r="H44" s="134"/>
      <c r="I44" s="134"/>
      <c r="J44" s="135"/>
      <c r="K44" s="135"/>
      <c r="L44" s="145"/>
      <c r="M44" s="145"/>
      <c r="N44" s="133"/>
      <c r="O44" s="132"/>
      <c r="P44" s="134"/>
      <c r="Q44" s="134"/>
      <c r="R44" s="134"/>
      <c r="S44" s="135" t="str">
        <f>IF(Lighting!I76="","",Lighting!I76)</f>
        <v/>
      </c>
      <c r="T44" s="135" t="str">
        <f>IF(Lighting!J76="","",Lighting!J76)</f>
        <v/>
      </c>
      <c r="U44" s="135"/>
      <c r="V44" s="135" t="str">
        <f>IF(D44=$AD$10,Lighting!D76,"")</f>
        <v/>
      </c>
      <c r="W44" s="135" t="str">
        <f>IF(D44="Delamping",_xlfn.XLOOKUP(Lighting!D76,'Nav Loader'!AL$4:AL$19,'Nav Loader'!AM$4:AM$19),"")</f>
        <v/>
      </c>
      <c r="X44" s="135" t="str">
        <f>IF(D44="Delamping",_xlfn.XLOOKUP(Lighting!D76,'Nav Loader'!AL$4:AL$19,'Nav Loader'!AN$4:AN$19),"")</f>
        <v/>
      </c>
      <c r="Y44" s="134"/>
      <c r="Z44" s="134"/>
    </row>
    <row r="45" spans="1:29">
      <c r="A45" s="288"/>
      <c r="B45" s="121">
        <v>42</v>
      </c>
      <c r="C45" s="123" t="str">
        <f>IF(Lighting!A77="","",Lighting!A77)</f>
        <v/>
      </c>
      <c r="D45" s="121" t="str">
        <f t="shared" si="5"/>
        <v/>
      </c>
      <c r="E45" s="121" t="str">
        <f t="shared" si="6"/>
        <v/>
      </c>
      <c r="F45" s="121" t="str">
        <f t="shared" si="7"/>
        <v/>
      </c>
      <c r="G45" s="135" t="str">
        <f>IF(Lighting!K77="","",Lighting!K77)</f>
        <v/>
      </c>
      <c r="H45" s="134"/>
      <c r="I45" s="134"/>
      <c r="J45" s="135"/>
      <c r="K45" s="135"/>
      <c r="L45" s="145"/>
      <c r="M45" s="145"/>
      <c r="N45" s="133"/>
      <c r="O45" s="132"/>
      <c r="P45" s="134"/>
      <c r="Q45" s="134"/>
      <c r="R45" s="134"/>
      <c r="S45" s="135" t="str">
        <f>IF(Lighting!I77="","",Lighting!I77)</f>
        <v/>
      </c>
      <c r="T45" s="135" t="str">
        <f>IF(Lighting!J77="","",Lighting!J77)</f>
        <v/>
      </c>
      <c r="U45" s="135"/>
      <c r="V45" s="135" t="str">
        <f>IF(D45=$AD$10,Lighting!D77,"")</f>
        <v/>
      </c>
      <c r="W45" s="135" t="str">
        <f>IF(D45="Delamping",_xlfn.XLOOKUP(Lighting!D77,'Nav Loader'!AL$4:AL$19,'Nav Loader'!AM$4:AM$19),"")</f>
        <v/>
      </c>
      <c r="X45" s="135" t="str">
        <f>IF(D45="Delamping",_xlfn.XLOOKUP(Lighting!D77,'Nav Loader'!AL$4:AL$19,'Nav Loader'!AN$4:AN$19),"")</f>
        <v/>
      </c>
      <c r="Y45" s="134"/>
      <c r="Z45" s="134"/>
    </row>
    <row r="46" spans="1:29">
      <c r="A46" s="288"/>
      <c r="B46" s="121">
        <v>43</v>
      </c>
      <c r="C46" s="123" t="str">
        <f>IF(Lighting!A78="","",Lighting!A78)</f>
        <v/>
      </c>
      <c r="D46" s="121" t="str">
        <f t="shared" si="5"/>
        <v/>
      </c>
      <c r="E46" s="121" t="str">
        <f t="shared" si="6"/>
        <v/>
      </c>
      <c r="F46" s="121" t="str">
        <f t="shared" si="7"/>
        <v/>
      </c>
      <c r="G46" s="135" t="str">
        <f>IF(Lighting!K78="","",Lighting!K78)</f>
        <v/>
      </c>
      <c r="H46" s="134"/>
      <c r="I46" s="134"/>
      <c r="J46" s="135"/>
      <c r="K46" s="135"/>
      <c r="L46" s="145"/>
      <c r="M46" s="145"/>
      <c r="N46" s="133"/>
      <c r="O46" s="132"/>
      <c r="P46" s="134"/>
      <c r="Q46" s="134"/>
      <c r="R46" s="134"/>
      <c r="S46" s="135" t="str">
        <f>IF(Lighting!I78="","",Lighting!I78)</f>
        <v/>
      </c>
      <c r="T46" s="135" t="str">
        <f>IF(Lighting!J78="","",Lighting!J78)</f>
        <v/>
      </c>
      <c r="U46" s="135"/>
      <c r="V46" s="135" t="str">
        <f>IF(D46=$AD$10,Lighting!D78,"")</f>
        <v/>
      </c>
      <c r="W46" s="135" t="str">
        <f>IF(D46="Delamping",_xlfn.XLOOKUP(Lighting!D78,'Nav Loader'!AL$4:AL$19,'Nav Loader'!AM$4:AM$19),"")</f>
        <v/>
      </c>
      <c r="X46" s="135" t="str">
        <f>IF(D46="Delamping",_xlfn.XLOOKUP(Lighting!D78,'Nav Loader'!AL$4:AL$19,'Nav Loader'!AN$4:AN$19),"")</f>
        <v/>
      </c>
      <c r="Y46" s="134"/>
      <c r="Z46" s="134"/>
    </row>
    <row r="47" spans="1:29">
      <c r="A47" s="288"/>
      <c r="B47" s="121">
        <v>44</v>
      </c>
      <c r="C47" s="123" t="str">
        <f>IF(Lighting!A79="","",Lighting!A79)</f>
        <v/>
      </c>
      <c r="D47" s="121" t="str">
        <f t="shared" si="5"/>
        <v/>
      </c>
      <c r="E47" s="121" t="str">
        <f t="shared" si="6"/>
        <v/>
      </c>
      <c r="F47" s="121" t="str">
        <f t="shared" si="7"/>
        <v/>
      </c>
      <c r="G47" s="135" t="str">
        <f>IF(Lighting!K79="","",Lighting!K79)</f>
        <v/>
      </c>
      <c r="H47" s="134"/>
      <c r="I47" s="134"/>
      <c r="J47" s="135"/>
      <c r="K47" s="135"/>
      <c r="L47" s="145"/>
      <c r="M47" s="145"/>
      <c r="N47" s="133"/>
      <c r="O47" s="132"/>
      <c r="P47" s="134"/>
      <c r="Q47" s="134"/>
      <c r="R47" s="134"/>
      <c r="S47" s="135" t="str">
        <f>IF(Lighting!I79="","",Lighting!I79)</f>
        <v/>
      </c>
      <c r="T47" s="135" t="str">
        <f>IF(Lighting!J79="","",Lighting!J79)</f>
        <v/>
      </c>
      <c r="U47" s="135"/>
      <c r="V47" s="135" t="str">
        <f>IF(D47=$AD$10,Lighting!D79,"")</f>
        <v/>
      </c>
      <c r="W47" s="135" t="str">
        <f>IF(D47="Delamping",_xlfn.XLOOKUP(Lighting!D79,'Nav Loader'!AL$4:AL$19,'Nav Loader'!AM$4:AM$19),"")</f>
        <v/>
      </c>
      <c r="X47" s="135" t="str">
        <f>IF(D47="Delamping",_xlfn.XLOOKUP(Lighting!D79,'Nav Loader'!AL$4:AL$19,'Nav Loader'!AN$4:AN$19),"")</f>
        <v/>
      </c>
      <c r="Y47" s="134"/>
      <c r="Z47" s="134"/>
    </row>
    <row r="48" spans="1:29">
      <c r="A48" s="288"/>
      <c r="B48" s="121">
        <v>45</v>
      </c>
      <c r="C48" s="123" t="str">
        <f>IF(Lighting!A80="","",Lighting!A80)</f>
        <v/>
      </c>
      <c r="D48" s="121" t="str">
        <f t="shared" si="5"/>
        <v/>
      </c>
      <c r="E48" s="121" t="str">
        <f t="shared" si="6"/>
        <v/>
      </c>
      <c r="F48" s="121" t="str">
        <f t="shared" si="7"/>
        <v/>
      </c>
      <c r="G48" s="135" t="str">
        <f>IF(Lighting!K80="","",Lighting!K80)</f>
        <v/>
      </c>
      <c r="H48" s="134"/>
      <c r="I48" s="134"/>
      <c r="J48" s="135"/>
      <c r="K48" s="135"/>
      <c r="L48" s="145"/>
      <c r="M48" s="145"/>
      <c r="N48" s="133"/>
      <c r="O48" s="132"/>
      <c r="P48" s="134"/>
      <c r="Q48" s="134"/>
      <c r="R48" s="134"/>
      <c r="S48" s="135" t="str">
        <f>IF(Lighting!I80="","",Lighting!I80)</f>
        <v/>
      </c>
      <c r="T48" s="135" t="str">
        <f>IF(Lighting!J80="","",Lighting!J80)</f>
        <v/>
      </c>
      <c r="U48" s="135"/>
      <c r="V48" s="135" t="str">
        <f>IF(D48=$AD$10,Lighting!D80,"")</f>
        <v/>
      </c>
      <c r="W48" s="135" t="str">
        <f>IF(D48="Delamping",_xlfn.XLOOKUP(Lighting!D80,'Nav Loader'!AL$4:AL$19,'Nav Loader'!AM$4:AM$19),"")</f>
        <v/>
      </c>
      <c r="X48" s="135" t="str">
        <f>IF(D48="Delamping",_xlfn.XLOOKUP(Lighting!D80,'Nav Loader'!AL$4:AL$19,'Nav Loader'!AN$4:AN$19),"")</f>
        <v/>
      </c>
      <c r="Y48" s="134"/>
      <c r="Z48" s="134"/>
    </row>
    <row r="49" spans="1:26">
      <c r="A49" s="288"/>
      <c r="B49" s="121">
        <v>46</v>
      </c>
      <c r="C49" s="123" t="str">
        <f>IF(Lighting!A81="","",Lighting!A81)</f>
        <v/>
      </c>
      <c r="D49" s="121" t="str">
        <f t="shared" si="5"/>
        <v/>
      </c>
      <c r="E49" s="121" t="str">
        <f t="shared" si="6"/>
        <v/>
      </c>
      <c r="F49" s="121" t="str">
        <f t="shared" si="7"/>
        <v/>
      </c>
      <c r="G49" s="135" t="str">
        <f>IF(Lighting!K81="","",Lighting!K81)</f>
        <v/>
      </c>
      <c r="H49" s="134"/>
      <c r="I49" s="134"/>
      <c r="J49" s="135"/>
      <c r="K49" s="135"/>
      <c r="L49" s="145"/>
      <c r="M49" s="145"/>
      <c r="N49" s="133"/>
      <c r="O49" s="132"/>
      <c r="P49" s="134"/>
      <c r="Q49" s="134"/>
      <c r="R49" s="134"/>
      <c r="S49" s="135" t="str">
        <f>IF(Lighting!I81="","",Lighting!I81)</f>
        <v/>
      </c>
      <c r="T49" s="135" t="str">
        <f>IF(Lighting!J81="","",Lighting!J81)</f>
        <v/>
      </c>
      <c r="U49" s="135"/>
      <c r="V49" s="135" t="str">
        <f>IF(D49=$AD$10,Lighting!D81,"")</f>
        <v/>
      </c>
      <c r="W49" s="135" t="str">
        <f>IF(D49="Delamping",_xlfn.XLOOKUP(Lighting!D81,'Nav Loader'!AL$4:AL$19,'Nav Loader'!AM$4:AM$19),"")</f>
        <v/>
      </c>
      <c r="X49" s="135" t="str">
        <f>IF(D49="Delamping",_xlfn.XLOOKUP(Lighting!D81,'Nav Loader'!AL$4:AL$19,'Nav Loader'!AN$4:AN$19),"")</f>
        <v/>
      </c>
      <c r="Y49" s="134"/>
      <c r="Z49" s="134"/>
    </row>
    <row r="50" spans="1:26">
      <c r="A50" s="288"/>
      <c r="B50" s="121">
        <v>47</v>
      </c>
      <c r="C50" s="123" t="str">
        <f>IF(Lighting!A82="","",Lighting!A82)</f>
        <v/>
      </c>
      <c r="D50" s="121" t="str">
        <f t="shared" si="5"/>
        <v/>
      </c>
      <c r="E50" s="121" t="str">
        <f t="shared" si="6"/>
        <v/>
      </c>
      <c r="F50" s="121" t="str">
        <f t="shared" si="7"/>
        <v/>
      </c>
      <c r="G50" s="135" t="str">
        <f>IF(Lighting!K82="","",Lighting!K82)</f>
        <v/>
      </c>
      <c r="H50" s="134"/>
      <c r="I50" s="134"/>
      <c r="J50" s="135"/>
      <c r="K50" s="135"/>
      <c r="L50" s="145"/>
      <c r="M50" s="145"/>
      <c r="N50" s="133"/>
      <c r="O50" s="132"/>
      <c r="P50" s="134"/>
      <c r="Q50" s="134"/>
      <c r="R50" s="134"/>
      <c r="S50" s="135" t="str">
        <f>IF(Lighting!I82="","",Lighting!I82)</f>
        <v/>
      </c>
      <c r="T50" s="135" t="str">
        <f>IF(Lighting!J82="","",Lighting!J82)</f>
        <v/>
      </c>
      <c r="U50" s="135"/>
      <c r="V50" s="135" t="str">
        <f>IF(D50=$AD$10,Lighting!D82,"")</f>
        <v/>
      </c>
      <c r="W50" s="135" t="str">
        <f>IF(D50="Delamping",_xlfn.XLOOKUP(Lighting!D82,'Nav Loader'!AL$4:AL$19,'Nav Loader'!AM$4:AM$19),"")</f>
        <v/>
      </c>
      <c r="X50" s="135" t="str">
        <f>IF(D50="Delamping",_xlfn.XLOOKUP(Lighting!D82,'Nav Loader'!AL$4:AL$19,'Nav Loader'!AN$4:AN$19),"")</f>
        <v/>
      </c>
      <c r="Y50" s="134"/>
      <c r="Z50" s="134"/>
    </row>
    <row r="51" spans="1:26">
      <c r="A51" s="288"/>
      <c r="B51" s="121">
        <v>48</v>
      </c>
      <c r="C51" s="123" t="str">
        <f>IF(Lighting!A83="","",Lighting!A83)</f>
        <v/>
      </c>
      <c r="D51" s="121" t="str">
        <f t="shared" si="5"/>
        <v/>
      </c>
      <c r="E51" s="121" t="str">
        <f t="shared" si="6"/>
        <v/>
      </c>
      <c r="F51" s="121" t="str">
        <f t="shared" si="7"/>
        <v/>
      </c>
      <c r="G51" s="135" t="str">
        <f>IF(Lighting!K83="","",Lighting!K83)</f>
        <v/>
      </c>
      <c r="H51" s="134"/>
      <c r="I51" s="134"/>
      <c r="J51" s="135"/>
      <c r="K51" s="135"/>
      <c r="L51" s="145"/>
      <c r="M51" s="145"/>
      <c r="N51" s="133"/>
      <c r="O51" s="132"/>
      <c r="P51" s="134"/>
      <c r="Q51" s="134"/>
      <c r="R51" s="134"/>
      <c r="S51" s="135" t="str">
        <f>IF(Lighting!I83="","",Lighting!I83)</f>
        <v/>
      </c>
      <c r="T51" s="135" t="str">
        <f>IF(Lighting!J83="","",Lighting!J83)</f>
        <v/>
      </c>
      <c r="U51" s="135"/>
      <c r="V51" s="135" t="str">
        <f>IF(D51=$AD$10,Lighting!D83,"")</f>
        <v/>
      </c>
      <c r="W51" s="135" t="str">
        <f>IF(D51="Delamping",_xlfn.XLOOKUP(Lighting!D83,'Nav Loader'!AL$4:AL$19,'Nav Loader'!AM$4:AM$19),"")</f>
        <v/>
      </c>
      <c r="X51" s="135" t="str">
        <f>IF(D51="Delamping",_xlfn.XLOOKUP(Lighting!D83,'Nav Loader'!AL$4:AL$19,'Nav Loader'!AN$4:AN$19),"")</f>
        <v/>
      </c>
      <c r="Y51" s="134"/>
      <c r="Z51" s="134"/>
    </row>
    <row r="52" spans="1:26">
      <c r="A52" s="288"/>
      <c r="B52" s="121">
        <v>49</v>
      </c>
      <c r="C52" s="123" t="str">
        <f>IF(Lighting!A84="","",Lighting!A84)</f>
        <v/>
      </c>
      <c r="D52" s="121" t="str">
        <f t="shared" si="5"/>
        <v/>
      </c>
      <c r="E52" s="121" t="str">
        <f t="shared" si="6"/>
        <v/>
      </c>
      <c r="F52" s="121" t="str">
        <f t="shared" si="7"/>
        <v/>
      </c>
      <c r="G52" s="135" t="str">
        <f>IF(Lighting!K84="","",Lighting!K84)</f>
        <v/>
      </c>
      <c r="H52" s="134"/>
      <c r="I52" s="134"/>
      <c r="J52" s="135"/>
      <c r="K52" s="135"/>
      <c r="L52" s="145"/>
      <c r="M52" s="145"/>
      <c r="N52" s="133"/>
      <c r="O52" s="132"/>
      <c r="P52" s="134"/>
      <c r="Q52" s="134"/>
      <c r="R52" s="134"/>
      <c r="S52" s="135" t="str">
        <f>IF(Lighting!I84="","",Lighting!I84)</f>
        <v/>
      </c>
      <c r="T52" s="135" t="str">
        <f>IF(Lighting!J84="","",Lighting!J84)</f>
        <v/>
      </c>
      <c r="U52" s="135"/>
      <c r="V52" s="135" t="str">
        <f>IF(D52=$AD$10,Lighting!D84,"")</f>
        <v/>
      </c>
      <c r="W52" s="135" t="str">
        <f>IF(D52="Delamping",_xlfn.XLOOKUP(Lighting!D84,'Nav Loader'!AL$4:AL$19,'Nav Loader'!AM$4:AM$19),"")</f>
        <v/>
      </c>
      <c r="X52" s="135" t="str">
        <f>IF(D52="Delamping",_xlfn.XLOOKUP(Lighting!D84,'Nav Loader'!AL$4:AL$19,'Nav Loader'!AN$4:AN$19),"")</f>
        <v/>
      </c>
      <c r="Y52" s="134"/>
      <c r="Z52" s="134"/>
    </row>
    <row r="53" spans="1:26">
      <c r="A53" s="288"/>
      <c r="B53" s="121">
        <v>50</v>
      </c>
      <c r="C53" s="123" t="str">
        <f>IF(Lighting!A85="","",Lighting!A85)</f>
        <v/>
      </c>
      <c r="D53" s="121" t="str">
        <f t="shared" si="5"/>
        <v/>
      </c>
      <c r="E53" s="121" t="str">
        <f t="shared" si="6"/>
        <v/>
      </c>
      <c r="F53" s="121" t="str">
        <f t="shared" si="7"/>
        <v/>
      </c>
      <c r="G53" s="135" t="str">
        <f>IF(Lighting!K85="","",Lighting!K85)</f>
        <v/>
      </c>
      <c r="H53" s="134"/>
      <c r="I53" s="134"/>
      <c r="J53" s="135"/>
      <c r="K53" s="135"/>
      <c r="L53" s="145"/>
      <c r="M53" s="145"/>
      <c r="N53" s="133"/>
      <c r="O53" s="132"/>
      <c r="P53" s="134"/>
      <c r="Q53" s="134"/>
      <c r="R53" s="134"/>
      <c r="S53" s="135" t="str">
        <f>IF(Lighting!I85="","",Lighting!I85)</f>
        <v/>
      </c>
      <c r="T53" s="135" t="str">
        <f>IF(Lighting!J85="","",Lighting!J85)</f>
        <v/>
      </c>
      <c r="U53" s="135"/>
      <c r="V53" s="135" t="str">
        <f>IF(D53=$AD$10,Lighting!D85,"")</f>
        <v/>
      </c>
      <c r="W53" s="135" t="str">
        <f>IF(D53="Delamping",_xlfn.XLOOKUP(Lighting!D85,'Nav Loader'!AL$4:AL$19,'Nav Loader'!AM$4:AM$19),"")</f>
        <v/>
      </c>
      <c r="X53" s="135" t="str">
        <f>IF(D53="Delamping",_xlfn.XLOOKUP(Lighting!D85,'Nav Loader'!AL$4:AL$19,'Nav Loader'!AN$4:AN$19),"")</f>
        <v/>
      </c>
      <c r="Y53" s="134"/>
      <c r="Z53" s="134"/>
    </row>
    <row r="54" spans="1:26">
      <c r="A54" s="288"/>
      <c r="B54" s="121">
        <v>51</v>
      </c>
      <c r="C54" s="123" t="str">
        <f>IF(Lighting!A86="","",Lighting!A86)</f>
        <v/>
      </c>
      <c r="D54" s="121" t="str">
        <f t="shared" si="5"/>
        <v/>
      </c>
      <c r="E54" s="121" t="str">
        <f t="shared" si="6"/>
        <v/>
      </c>
      <c r="F54" s="121" t="str">
        <f t="shared" si="7"/>
        <v/>
      </c>
      <c r="G54" s="135" t="str">
        <f>IF(Lighting!K86="","",Lighting!K86)</f>
        <v/>
      </c>
      <c r="H54" s="134"/>
      <c r="I54" s="134"/>
      <c r="J54" s="135"/>
      <c r="K54" s="135"/>
      <c r="L54" s="145"/>
      <c r="M54" s="145"/>
      <c r="N54" s="133"/>
      <c r="O54" s="132"/>
      <c r="P54" s="134"/>
      <c r="Q54" s="134"/>
      <c r="R54" s="134"/>
      <c r="S54" s="135" t="str">
        <f>IF(Lighting!I86="","",Lighting!I86)</f>
        <v/>
      </c>
      <c r="T54" s="135" t="str">
        <f>IF(Lighting!J86="","",Lighting!J86)</f>
        <v/>
      </c>
      <c r="U54" s="135"/>
      <c r="V54" s="135" t="str">
        <f>IF(D54=$AD$10,Lighting!D86,"")</f>
        <v/>
      </c>
      <c r="W54" s="135" t="str">
        <f>IF(D54="Delamping",_xlfn.XLOOKUP(Lighting!D86,'Nav Loader'!AL$4:AL$19,'Nav Loader'!AM$4:AM$19),"")</f>
        <v/>
      </c>
      <c r="X54" s="135" t="str">
        <f>IF(D54="Delamping",_xlfn.XLOOKUP(Lighting!D86,'Nav Loader'!AL$4:AL$19,'Nav Loader'!AN$4:AN$19),"")</f>
        <v/>
      </c>
      <c r="Y54" s="134"/>
      <c r="Z54" s="134"/>
    </row>
    <row r="55" spans="1:26">
      <c r="A55" s="288"/>
      <c r="B55" s="121">
        <v>52</v>
      </c>
      <c r="C55" s="123" t="str">
        <f>IF(Lighting!A87="","",Lighting!A87)</f>
        <v/>
      </c>
      <c r="D55" s="121" t="str">
        <f t="shared" si="5"/>
        <v/>
      </c>
      <c r="E55" s="121" t="str">
        <f t="shared" si="6"/>
        <v/>
      </c>
      <c r="F55" s="121" t="str">
        <f t="shared" si="7"/>
        <v/>
      </c>
      <c r="G55" s="135" t="str">
        <f>IF(Lighting!K87="","",Lighting!K87)</f>
        <v/>
      </c>
      <c r="H55" s="134"/>
      <c r="I55" s="134"/>
      <c r="J55" s="135"/>
      <c r="K55" s="135"/>
      <c r="L55" s="145"/>
      <c r="M55" s="145"/>
      <c r="N55" s="133"/>
      <c r="O55" s="132"/>
      <c r="P55" s="134"/>
      <c r="Q55" s="134"/>
      <c r="R55" s="134"/>
      <c r="S55" s="135" t="str">
        <f>IF(Lighting!I87="","",Lighting!I87)</f>
        <v/>
      </c>
      <c r="T55" s="135" t="str">
        <f>IF(Lighting!J87="","",Lighting!J87)</f>
        <v/>
      </c>
      <c r="U55" s="135"/>
      <c r="V55" s="135" t="str">
        <f>IF(D55=$AD$10,Lighting!D87,"")</f>
        <v/>
      </c>
      <c r="W55" s="135" t="str">
        <f>IF(D55="Delamping",_xlfn.XLOOKUP(Lighting!D87,'Nav Loader'!AL$4:AL$19,'Nav Loader'!AM$4:AM$19),"")</f>
        <v/>
      </c>
      <c r="X55" s="135" t="str">
        <f>IF(D55="Delamping",_xlfn.XLOOKUP(Lighting!D87,'Nav Loader'!AL$4:AL$19,'Nav Loader'!AN$4:AN$19),"")</f>
        <v/>
      </c>
      <c r="Y55" s="134"/>
      <c r="Z55" s="134"/>
    </row>
    <row r="56" spans="1:26">
      <c r="A56" s="290" t="s">
        <v>389</v>
      </c>
      <c r="B56" s="121">
        <v>53</v>
      </c>
      <c r="C56" s="123" t="str">
        <f>IF(Lighting!A91="","",Lighting!A91)</f>
        <v/>
      </c>
      <c r="D56" s="121" t="str">
        <f t="shared" si="5"/>
        <v/>
      </c>
      <c r="E56" s="121" t="str">
        <f t="shared" si="6"/>
        <v/>
      </c>
      <c r="F56" s="121" t="str">
        <f t="shared" si="7"/>
        <v/>
      </c>
      <c r="G56" s="135" t="str">
        <f>IF(Lighting!I91="","",Lighting!I91)</f>
        <v/>
      </c>
      <c r="H56" s="134"/>
      <c r="I56" s="134"/>
      <c r="J56" s="135">
        <v>123</v>
      </c>
      <c r="K56" s="135">
        <v>456</v>
      </c>
      <c r="L56" s="145"/>
      <c r="M56" s="145"/>
      <c r="N56" s="133"/>
      <c r="O56" s="132"/>
      <c r="P56" s="134"/>
      <c r="Q56" s="134"/>
      <c r="R56" s="134"/>
      <c r="S56" s="134"/>
      <c r="T56" s="134"/>
      <c r="U56" s="134"/>
      <c r="V56" s="134"/>
      <c r="W56" s="134"/>
      <c r="X56" s="134"/>
      <c r="Y56" s="135" t="str">
        <f>IF(Lighting!K91="","",Lighting!K91)</f>
        <v/>
      </c>
      <c r="Z56" s="138"/>
    </row>
    <row r="57" spans="1:26">
      <c r="A57" s="291"/>
      <c r="B57" s="121">
        <v>54</v>
      </c>
      <c r="C57" s="123" t="str">
        <f>IF(Lighting!A92="","",Lighting!A92)</f>
        <v/>
      </c>
      <c r="D57" s="121" t="str">
        <f t="shared" si="5"/>
        <v/>
      </c>
      <c r="E57" s="121" t="str">
        <f t="shared" si="6"/>
        <v/>
      </c>
      <c r="F57" s="121" t="str">
        <f t="shared" si="7"/>
        <v/>
      </c>
      <c r="G57" s="135" t="str">
        <f>IF(Lighting!I92="","",Lighting!I92)</f>
        <v/>
      </c>
      <c r="H57" s="134"/>
      <c r="I57" s="134"/>
      <c r="J57" s="135">
        <v>123</v>
      </c>
      <c r="K57" s="135">
        <v>456</v>
      </c>
      <c r="L57" s="145"/>
      <c r="M57" s="145"/>
      <c r="N57" s="133"/>
      <c r="O57" s="132"/>
      <c r="P57" s="134"/>
      <c r="Q57" s="134"/>
      <c r="R57" s="134"/>
      <c r="S57" s="134"/>
      <c r="T57" s="134"/>
      <c r="U57" s="134"/>
      <c r="V57" s="134"/>
      <c r="W57" s="134"/>
      <c r="X57" s="134"/>
      <c r="Y57" s="135" t="str">
        <f>IF(Lighting!K92="","",Lighting!K92)</f>
        <v/>
      </c>
      <c r="Z57" s="138" t="s">
        <v>327</v>
      </c>
    </row>
    <row r="58" spans="1:26">
      <c r="A58" s="291"/>
      <c r="B58" s="121">
        <v>55</v>
      </c>
      <c r="C58" s="123" t="str">
        <f>IF(Lighting!A93="","",Lighting!A93)</f>
        <v/>
      </c>
      <c r="D58" s="121" t="str">
        <f t="shared" si="5"/>
        <v/>
      </c>
      <c r="E58" s="121" t="str">
        <f t="shared" si="6"/>
        <v/>
      </c>
      <c r="F58" s="121" t="str">
        <f t="shared" si="7"/>
        <v/>
      </c>
      <c r="G58" s="135" t="str">
        <f>IF(Lighting!I93="","",Lighting!I93)</f>
        <v/>
      </c>
      <c r="H58" s="134"/>
      <c r="I58" s="134"/>
      <c r="J58" s="135"/>
      <c r="K58" s="135"/>
      <c r="L58" s="145"/>
      <c r="M58" s="145"/>
      <c r="N58" s="133"/>
      <c r="O58" s="132"/>
      <c r="P58" s="134"/>
      <c r="Q58" s="134"/>
      <c r="R58" s="134"/>
      <c r="S58" s="134"/>
      <c r="T58" s="134"/>
      <c r="U58" s="134"/>
      <c r="V58" s="134"/>
      <c r="W58" s="134"/>
      <c r="X58" s="134"/>
      <c r="Y58" s="135" t="str">
        <f>IF(Lighting!K93="","",Lighting!K93)</f>
        <v/>
      </c>
      <c r="Z58" s="138"/>
    </row>
    <row r="59" spans="1:26">
      <c r="A59" s="291"/>
      <c r="B59" s="121">
        <v>56</v>
      </c>
      <c r="C59" s="123" t="str">
        <f>IF(Lighting!A94="","",Lighting!A94)</f>
        <v/>
      </c>
      <c r="D59" s="121" t="str">
        <f t="shared" si="5"/>
        <v/>
      </c>
      <c r="E59" s="121" t="str">
        <f t="shared" si="6"/>
        <v/>
      </c>
      <c r="F59" s="121" t="str">
        <f t="shared" si="7"/>
        <v/>
      </c>
      <c r="G59" s="135" t="str">
        <f>IF(Lighting!I94="","",Lighting!I94)</f>
        <v/>
      </c>
      <c r="H59" s="134"/>
      <c r="I59" s="134"/>
      <c r="J59" s="135"/>
      <c r="K59" s="135"/>
      <c r="L59" s="145"/>
      <c r="M59" s="145"/>
      <c r="N59" s="133"/>
      <c r="O59" s="132"/>
      <c r="P59" s="134"/>
      <c r="Q59" s="134"/>
      <c r="R59" s="134"/>
      <c r="S59" s="134"/>
      <c r="T59" s="134"/>
      <c r="U59" s="134"/>
      <c r="V59" s="134"/>
      <c r="W59" s="134"/>
      <c r="X59" s="134"/>
      <c r="Y59" s="135" t="str">
        <f>IF(Lighting!K94="","",Lighting!K94)</f>
        <v/>
      </c>
      <c r="Z59" s="138"/>
    </row>
    <row r="60" spans="1:26">
      <c r="A60" s="291"/>
      <c r="B60" s="121">
        <v>57</v>
      </c>
      <c r="C60" s="123" t="str">
        <f>IF(Lighting!A95="","",Lighting!A95)</f>
        <v/>
      </c>
      <c r="D60" s="121" t="str">
        <f t="shared" si="5"/>
        <v/>
      </c>
      <c r="E60" s="121" t="str">
        <f t="shared" si="6"/>
        <v/>
      </c>
      <c r="F60" s="121" t="str">
        <f t="shared" si="7"/>
        <v/>
      </c>
      <c r="G60" s="135" t="str">
        <f>IF(Lighting!I95="","",Lighting!I95)</f>
        <v/>
      </c>
      <c r="H60" s="134"/>
      <c r="I60" s="134"/>
      <c r="J60" s="135"/>
      <c r="K60" s="135"/>
      <c r="L60" s="145"/>
      <c r="M60" s="145"/>
      <c r="N60" s="133"/>
      <c r="O60" s="132"/>
      <c r="P60" s="134"/>
      <c r="Q60" s="134"/>
      <c r="R60" s="134"/>
      <c r="S60" s="134"/>
      <c r="T60" s="134"/>
      <c r="U60" s="134"/>
      <c r="V60" s="134"/>
      <c r="W60" s="134"/>
      <c r="X60" s="134"/>
      <c r="Y60" s="135" t="str">
        <f>IF(Lighting!K95="","",Lighting!K95)</f>
        <v/>
      </c>
      <c r="Z60" s="138"/>
    </row>
    <row r="61" spans="1:26">
      <c r="A61" s="291"/>
      <c r="B61" s="121">
        <v>58</v>
      </c>
      <c r="C61" s="123" t="str">
        <f>IF(Lighting!A96="","",Lighting!A96)</f>
        <v/>
      </c>
      <c r="D61" s="121" t="str">
        <f t="shared" si="5"/>
        <v/>
      </c>
      <c r="E61" s="121" t="str">
        <f t="shared" si="6"/>
        <v/>
      </c>
      <c r="F61" s="121" t="str">
        <f t="shared" si="7"/>
        <v/>
      </c>
      <c r="G61" s="135" t="str">
        <f>IF(Lighting!I96="","",Lighting!I96)</f>
        <v/>
      </c>
      <c r="H61" s="134"/>
      <c r="I61" s="134"/>
      <c r="J61" s="135"/>
      <c r="K61" s="135"/>
      <c r="L61" s="145"/>
      <c r="M61" s="145"/>
      <c r="N61" s="133"/>
      <c r="O61" s="132"/>
      <c r="P61" s="134"/>
      <c r="Q61" s="134"/>
      <c r="R61" s="134"/>
      <c r="S61" s="134"/>
      <c r="T61" s="134"/>
      <c r="U61" s="134"/>
      <c r="V61" s="134"/>
      <c r="W61" s="134"/>
      <c r="X61" s="134"/>
      <c r="Y61" s="135" t="str">
        <f>IF(Lighting!K96="","",Lighting!K96)</f>
        <v/>
      </c>
      <c r="Z61" s="138"/>
    </row>
    <row r="62" spans="1:26">
      <c r="A62" s="291"/>
      <c r="B62" s="121">
        <v>59</v>
      </c>
      <c r="C62" s="123" t="str">
        <f>IF(Lighting!A97="","",Lighting!A97)</f>
        <v/>
      </c>
      <c r="D62" s="121" t="str">
        <f t="shared" si="5"/>
        <v/>
      </c>
      <c r="E62" s="121" t="str">
        <f t="shared" si="6"/>
        <v/>
      </c>
      <c r="F62" s="121" t="str">
        <f t="shared" si="7"/>
        <v/>
      </c>
      <c r="G62" s="135" t="str">
        <f>IF(Lighting!I97="","",Lighting!I97)</f>
        <v/>
      </c>
      <c r="H62" s="134"/>
      <c r="I62" s="134"/>
      <c r="J62" s="135"/>
      <c r="K62" s="135"/>
      <c r="L62" s="145"/>
      <c r="M62" s="145"/>
      <c r="N62" s="133"/>
      <c r="O62" s="132"/>
      <c r="P62" s="134"/>
      <c r="Q62" s="134"/>
      <c r="R62" s="134"/>
      <c r="S62" s="134"/>
      <c r="T62" s="134"/>
      <c r="U62" s="134"/>
      <c r="V62" s="134"/>
      <c r="W62" s="134"/>
      <c r="X62" s="134"/>
      <c r="Y62" s="135" t="str">
        <f>IF(Lighting!K97="","",Lighting!K97)</f>
        <v/>
      </c>
      <c r="Z62" s="138"/>
    </row>
    <row r="63" spans="1:26">
      <c r="A63" s="291"/>
      <c r="B63" s="121">
        <v>60</v>
      </c>
      <c r="C63" s="123" t="str">
        <f>IF(Lighting!A98="","",Lighting!A98)</f>
        <v/>
      </c>
      <c r="D63" s="121" t="str">
        <f t="shared" si="5"/>
        <v/>
      </c>
      <c r="E63" s="121" t="str">
        <f t="shared" si="6"/>
        <v/>
      </c>
      <c r="F63" s="121" t="str">
        <f t="shared" si="7"/>
        <v/>
      </c>
      <c r="G63" s="135" t="str">
        <f>IF(Lighting!I98="","",Lighting!I98)</f>
        <v/>
      </c>
      <c r="H63" s="134"/>
      <c r="I63" s="134"/>
      <c r="J63" s="135"/>
      <c r="K63" s="135"/>
      <c r="L63" s="145"/>
      <c r="M63" s="145"/>
      <c r="N63" s="133"/>
      <c r="O63" s="132"/>
      <c r="P63" s="134"/>
      <c r="Q63" s="134"/>
      <c r="R63" s="134"/>
      <c r="S63" s="134"/>
      <c r="T63" s="134"/>
      <c r="U63" s="134"/>
      <c r="V63" s="134"/>
      <c r="W63" s="134"/>
      <c r="X63" s="134"/>
      <c r="Y63" s="135" t="str">
        <f>IF(Lighting!K98="","",Lighting!K98)</f>
        <v/>
      </c>
      <c r="Z63" s="138"/>
    </row>
    <row r="64" spans="1:26">
      <c r="A64" s="291"/>
      <c r="B64" s="121">
        <v>61</v>
      </c>
      <c r="C64" s="123" t="str">
        <f>IF(Lighting!A99="","",Lighting!A99)</f>
        <v/>
      </c>
      <c r="D64" s="121" t="str">
        <f t="shared" si="5"/>
        <v/>
      </c>
      <c r="E64" s="121" t="str">
        <f t="shared" si="6"/>
        <v/>
      </c>
      <c r="F64" s="121" t="str">
        <f t="shared" si="7"/>
        <v/>
      </c>
      <c r="G64" s="135" t="str">
        <f>IF(Lighting!I99="","",Lighting!I99)</f>
        <v/>
      </c>
      <c r="H64" s="134"/>
      <c r="I64" s="134"/>
      <c r="J64" s="135"/>
      <c r="K64" s="135"/>
      <c r="L64" s="145"/>
      <c r="M64" s="145"/>
      <c r="N64" s="133"/>
      <c r="O64" s="132"/>
      <c r="P64" s="134"/>
      <c r="Q64" s="134"/>
      <c r="R64" s="134"/>
      <c r="S64" s="134"/>
      <c r="T64" s="134"/>
      <c r="U64" s="134"/>
      <c r="V64" s="134"/>
      <c r="W64" s="134"/>
      <c r="X64" s="134"/>
      <c r="Y64" s="135" t="str">
        <f>IF(Lighting!K99="","",Lighting!K99)</f>
        <v/>
      </c>
      <c r="Z64" s="138"/>
    </row>
    <row r="65" spans="1:26">
      <c r="A65" s="291"/>
      <c r="B65" s="121">
        <v>62</v>
      </c>
      <c r="C65" s="123" t="str">
        <f>IF(Lighting!A100="","",Lighting!A100)</f>
        <v/>
      </c>
      <c r="D65" s="121" t="str">
        <f t="shared" si="5"/>
        <v/>
      </c>
      <c r="E65" s="121" t="str">
        <f t="shared" si="6"/>
        <v/>
      </c>
      <c r="F65" s="121" t="str">
        <f t="shared" si="7"/>
        <v/>
      </c>
      <c r="G65" s="135" t="str">
        <f>IF(Lighting!I100="","",Lighting!I100)</f>
        <v/>
      </c>
      <c r="H65" s="134"/>
      <c r="I65" s="134"/>
      <c r="J65" s="135"/>
      <c r="K65" s="135"/>
      <c r="L65" s="145"/>
      <c r="M65" s="145"/>
      <c r="N65" s="133"/>
      <c r="O65" s="132"/>
      <c r="P65" s="134"/>
      <c r="Q65" s="134"/>
      <c r="R65" s="134"/>
      <c r="S65" s="134"/>
      <c r="T65" s="134"/>
      <c r="U65" s="134"/>
      <c r="V65" s="134"/>
      <c r="W65" s="134"/>
      <c r="X65" s="134"/>
      <c r="Y65" s="135" t="str">
        <f>IF(Lighting!K100="","",Lighting!K100)</f>
        <v/>
      </c>
      <c r="Z65" s="138"/>
    </row>
    <row r="66" spans="1:26">
      <c r="A66" s="291"/>
      <c r="B66" s="121">
        <v>63</v>
      </c>
      <c r="C66" s="123" t="str">
        <f>IF(Lighting!A101="","",Lighting!A101)</f>
        <v/>
      </c>
      <c r="D66" s="121" t="str">
        <f t="shared" si="5"/>
        <v/>
      </c>
      <c r="E66" s="121" t="str">
        <f t="shared" si="6"/>
        <v/>
      </c>
      <c r="F66" s="121" t="str">
        <f t="shared" si="7"/>
        <v/>
      </c>
      <c r="G66" s="135" t="str">
        <f>IF(Lighting!I101="","",Lighting!I101)</f>
        <v/>
      </c>
      <c r="H66" s="134"/>
      <c r="I66" s="134"/>
      <c r="J66" s="135"/>
      <c r="K66" s="135"/>
      <c r="L66" s="145"/>
      <c r="M66" s="145"/>
      <c r="N66" s="133"/>
      <c r="O66" s="132"/>
      <c r="P66" s="134"/>
      <c r="Q66" s="134"/>
      <c r="R66" s="134"/>
      <c r="S66" s="134"/>
      <c r="T66" s="134"/>
      <c r="U66" s="134"/>
      <c r="V66" s="134"/>
      <c r="W66" s="134"/>
      <c r="X66" s="134"/>
      <c r="Y66" s="135" t="str">
        <f>IF(Lighting!K101="","",Lighting!K101)</f>
        <v/>
      </c>
      <c r="Z66" s="138"/>
    </row>
    <row r="67" spans="1:26">
      <c r="A67" s="291"/>
      <c r="B67" s="121">
        <v>64</v>
      </c>
      <c r="C67" s="123" t="str">
        <f>IF(Lighting!A102="","",Lighting!A102)</f>
        <v/>
      </c>
      <c r="D67" s="121" t="str">
        <f t="shared" si="5"/>
        <v/>
      </c>
      <c r="E67" s="121" t="str">
        <f t="shared" si="6"/>
        <v/>
      </c>
      <c r="F67" s="121" t="str">
        <f t="shared" si="7"/>
        <v/>
      </c>
      <c r="G67" s="135" t="str">
        <f>IF(Lighting!I102="","",Lighting!I102)</f>
        <v/>
      </c>
      <c r="H67" s="134"/>
      <c r="I67" s="134"/>
      <c r="J67" s="135"/>
      <c r="K67" s="135"/>
      <c r="L67" s="145"/>
      <c r="M67" s="145"/>
      <c r="N67" s="133"/>
      <c r="O67" s="132"/>
      <c r="P67" s="134"/>
      <c r="Q67" s="134"/>
      <c r="R67" s="134"/>
      <c r="S67" s="134"/>
      <c r="T67" s="134"/>
      <c r="U67" s="134"/>
      <c r="V67" s="134"/>
      <c r="W67" s="134"/>
      <c r="X67" s="134"/>
      <c r="Y67" s="135" t="str">
        <f>IF(Lighting!K102="","",Lighting!K102)</f>
        <v/>
      </c>
      <c r="Z67" s="138"/>
    </row>
    <row r="68" spans="1:26">
      <c r="A68" s="291"/>
      <c r="B68" s="121">
        <v>65</v>
      </c>
      <c r="C68" s="123" t="str">
        <f>IF(Lighting!A103="","",Lighting!A103)</f>
        <v/>
      </c>
      <c r="D68" s="121" t="str">
        <f t="shared" ref="D68:D70" si="8">IF(C68="","",_xlfn.XLOOKUP(C68,AC:AC,AD:AD))</f>
        <v/>
      </c>
      <c r="E68" s="121" t="str">
        <f t="shared" si="6"/>
        <v/>
      </c>
      <c r="F68" s="121" t="str">
        <f t="shared" si="7"/>
        <v/>
      </c>
      <c r="G68" s="135" t="str">
        <f>IF(Lighting!I103="","",Lighting!I103)</f>
        <v/>
      </c>
      <c r="H68" s="134"/>
      <c r="I68" s="134"/>
      <c r="J68" s="135"/>
      <c r="K68" s="135"/>
      <c r="L68" s="145"/>
      <c r="M68" s="145"/>
      <c r="N68" s="133"/>
      <c r="O68" s="132"/>
      <c r="P68" s="134"/>
      <c r="Q68" s="134"/>
      <c r="R68" s="134"/>
      <c r="S68" s="134"/>
      <c r="T68" s="134"/>
      <c r="U68" s="134"/>
      <c r="V68" s="134"/>
      <c r="W68" s="134"/>
      <c r="X68" s="134"/>
      <c r="Y68" s="135" t="str">
        <f>IF(Lighting!K103="","",Lighting!K103)</f>
        <v/>
      </c>
      <c r="Z68" s="138"/>
    </row>
    <row r="69" spans="1:26">
      <c r="A69" s="291"/>
      <c r="B69" s="121">
        <v>66</v>
      </c>
      <c r="C69" s="123" t="str">
        <f>IF(Lighting!A104="","",Lighting!A104)</f>
        <v/>
      </c>
      <c r="D69" s="121" t="str">
        <f t="shared" si="8"/>
        <v/>
      </c>
      <c r="E69" s="121" t="str">
        <f t="shared" si="6"/>
        <v/>
      </c>
      <c r="F69" s="121" t="str">
        <f t="shared" si="7"/>
        <v/>
      </c>
      <c r="G69" s="135" t="str">
        <f>IF(Lighting!I104="","",Lighting!I104)</f>
        <v/>
      </c>
      <c r="H69" s="134"/>
      <c r="I69" s="134"/>
      <c r="J69" s="135"/>
      <c r="K69" s="135"/>
      <c r="L69" s="145"/>
      <c r="M69" s="145"/>
      <c r="N69" s="133"/>
      <c r="O69" s="132"/>
      <c r="P69" s="134"/>
      <c r="Q69" s="134"/>
      <c r="R69" s="134"/>
      <c r="S69" s="134"/>
      <c r="T69" s="134"/>
      <c r="U69" s="134"/>
      <c r="V69" s="134"/>
      <c r="W69" s="134"/>
      <c r="X69" s="134"/>
      <c r="Y69" s="135" t="str">
        <f>IF(Lighting!K104="","",Lighting!K104)</f>
        <v/>
      </c>
      <c r="Z69" s="138"/>
    </row>
    <row r="70" spans="1:26">
      <c r="A70" s="291"/>
      <c r="B70" s="121">
        <v>67</v>
      </c>
      <c r="C70" s="123" t="str">
        <f>IF(Lighting!A105="","",Lighting!A105)</f>
        <v/>
      </c>
      <c r="D70" s="121" t="str">
        <f t="shared" si="8"/>
        <v/>
      </c>
      <c r="E70" s="121" t="str">
        <f t="shared" si="6"/>
        <v/>
      </c>
      <c r="F70" s="121" t="str">
        <f t="shared" si="7"/>
        <v/>
      </c>
      <c r="G70" s="135" t="str">
        <f>IF(Lighting!I105="","",Lighting!I105)</f>
        <v/>
      </c>
      <c r="H70" s="134"/>
      <c r="I70" s="134"/>
      <c r="J70" s="135"/>
      <c r="K70" s="135"/>
      <c r="L70" s="145"/>
      <c r="M70" s="145"/>
      <c r="N70" s="133"/>
      <c r="O70" s="132"/>
      <c r="P70" s="134"/>
      <c r="Q70" s="134"/>
      <c r="R70" s="134"/>
      <c r="S70" s="134"/>
      <c r="T70" s="134"/>
      <c r="U70" s="134"/>
      <c r="V70" s="134"/>
      <c r="W70" s="134"/>
      <c r="X70" s="134"/>
      <c r="Y70" s="135" t="str">
        <f>IF(Lighting!K105="","",Lighting!K105)</f>
        <v/>
      </c>
      <c r="Z70" s="138"/>
    </row>
    <row r="71" spans="1:26">
      <c r="L71" s="152"/>
      <c r="M71" s="152"/>
    </row>
    <row r="72" spans="1:26">
      <c r="L72" s="152"/>
      <c r="M72" s="152"/>
    </row>
    <row r="73" spans="1:26">
      <c r="L73" s="152"/>
      <c r="M73" s="152"/>
    </row>
    <row r="74" spans="1:26">
      <c r="L74" s="152"/>
      <c r="M74" s="152"/>
    </row>
    <row r="75" spans="1:26">
      <c r="L75" s="152"/>
      <c r="M75" s="152"/>
    </row>
  </sheetData>
  <mergeCells count="4">
    <mergeCell ref="A4:A16"/>
    <mergeCell ref="A17:A26"/>
    <mergeCell ref="A27:A55"/>
    <mergeCell ref="A56:A70"/>
  </mergeCells>
  <conditionalFormatting sqref="G4:G70">
    <cfRule type="expression" dxfId="13" priority="12">
      <formula>$C4=""</formula>
    </cfRule>
  </conditionalFormatting>
  <conditionalFormatting sqref="H4:H70">
    <cfRule type="expression" dxfId="12" priority="1">
      <formula>$D4="LED HID Replacement Fixtures"</formula>
    </cfRule>
    <cfRule type="expression" dxfId="11" priority="21">
      <formula>$F4="ENERGY STAR"</formula>
    </cfRule>
  </conditionalFormatting>
  <conditionalFormatting sqref="I4:I70">
    <cfRule type="expression" dxfId="10" priority="16">
      <formula>$F4="DLC"</formula>
    </cfRule>
  </conditionalFormatting>
  <conditionalFormatting sqref="J4:K70">
    <cfRule type="expression" dxfId="9" priority="14">
      <formula>$H4+$I4&gt;0</formula>
    </cfRule>
  </conditionalFormatting>
  <conditionalFormatting sqref="J4:Z70">
    <cfRule type="expression" dxfId="8" priority="11">
      <formula>$C4=""</formula>
    </cfRule>
  </conditionalFormatting>
  <conditionalFormatting sqref="S27:V55">
    <cfRule type="expression" dxfId="7" priority="430">
      <formula>$D27="Delamping"</formula>
    </cfRule>
  </conditionalFormatting>
  <conditionalFormatting sqref="U27:U55">
    <cfRule type="expression" dxfId="6" priority="2">
      <formula>$D27="LED Standard"</formula>
    </cfRule>
    <cfRule type="expression" dxfId="5" priority="3">
      <formula>$D27="LED Reflector Lamps"</formula>
    </cfRule>
  </conditionalFormatting>
  <conditionalFormatting sqref="V27:V55">
    <cfRule type="expression" dxfId="4" priority="5">
      <formula>$D27&lt;&gt;"LED Reflector Lamps"</formula>
    </cfRule>
  </conditionalFormatting>
  <conditionalFormatting sqref="W27:X55">
    <cfRule type="expression" dxfId="3" priority="429">
      <formula>$D27&lt;&gt;"Delamping"</formula>
    </cfRule>
  </conditionalFormatting>
  <conditionalFormatting sqref="Z56:Z70">
    <cfRule type="expression" dxfId="2" priority="431">
      <formula>$D56="Daylighting"</formula>
    </cfRule>
  </conditionalFormatting>
  <conditionalFormatting sqref="AA4:AA70">
    <cfRule type="expression" dxfId="1" priority="26">
      <formula>$G4="Sprayer"</formula>
    </cfRule>
    <cfRule type="expression" dxfId="0" priority="27">
      <formula>$G4="Aerator"</formula>
    </cfRule>
  </conditionalFormatting>
  <dataValidations count="3">
    <dataValidation type="list" allowBlank="1" showInputMessage="1" showErrorMessage="1" sqref="Z56:Z70" xr:uid="{AC778D59-FA07-44B9-83EE-4C586F3512DD}">
      <formula1>$AO$4:$AO$5</formula1>
    </dataValidation>
    <dataValidation type="list" allowBlank="1" showInputMessage="1" showErrorMessage="1" sqref="U27:U55" xr:uid="{61B27CD2-592E-48AD-A7E7-573C296EEC2F}">
      <formula1>$AJ$4:$AJ$7</formula1>
    </dataValidation>
    <dataValidation type="list" allowBlank="1" showInputMessage="1" showErrorMessage="1" sqref="N4:N16" xr:uid="{1755D53F-8DFA-4B45-AA94-88E49597285C}">
      <formula1>$AG$4:$AG$18</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A813601547B1A48ABC09BA2FAED8AC9" ma:contentTypeVersion="16" ma:contentTypeDescription="Create a new document." ma:contentTypeScope="" ma:versionID="05870e4a58d4efffa9060f8100ac8d7f">
  <xsd:schema xmlns:xsd="http://www.w3.org/2001/XMLSchema" xmlns:xs="http://www.w3.org/2001/XMLSchema" xmlns:p="http://schemas.microsoft.com/office/2006/metadata/properties" xmlns:ns2="41a3c0c0-4881-442b-b6bc-23f8518ff066" xmlns:ns3="93e792f8-2e21-4a94-8665-f06d721a6b43" targetNamespace="http://schemas.microsoft.com/office/2006/metadata/properties" ma:root="true" ma:fieldsID="42759cadcba2cf9c38f726c2ff48d5a3" ns2:_="" ns3:_="">
    <xsd:import namespace="41a3c0c0-4881-442b-b6bc-23f8518ff066"/>
    <xsd:import namespace="93e792f8-2e21-4a94-8665-f06d721a6b4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a3c0c0-4881-442b-b6bc-23f8518ff0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661a3f4-1e69-4502-bd87-7abe80dc30b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e792f8-2e21-4a94-8665-f06d721a6b4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da4d789-438e-4f35-99bd-e04f766a5c5f}" ma:internalName="TaxCatchAll" ma:showField="CatchAllData" ma:web="93e792f8-2e21-4a94-8665-f06d721a6b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3e792f8-2e21-4a94-8665-f06d721a6b43" xsi:nil="true"/>
    <lcf76f155ced4ddcb4097134ff3c332f xmlns="41a3c0c0-4881-442b-b6bc-23f8518ff06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4084FD1-3CEB-40F4-86B0-4200D919C0DD}">
  <ds:schemaRefs>
    <ds:schemaRef ds:uri="http://schemas.microsoft.com/sharepoint/v3/contenttype/forms"/>
  </ds:schemaRefs>
</ds:datastoreItem>
</file>

<file path=customXml/itemProps2.xml><?xml version="1.0" encoding="utf-8"?>
<ds:datastoreItem xmlns:ds="http://schemas.openxmlformats.org/officeDocument/2006/customXml" ds:itemID="{6CB600EE-2E96-486F-BA99-D375FC2001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a3c0c0-4881-442b-b6bc-23f8518ff066"/>
    <ds:schemaRef ds:uri="93e792f8-2e21-4a94-8665-f06d721a6b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AEB78D-845A-44FF-8F62-D1F067160C23}">
  <ds:schemaRefs>
    <ds:schemaRef ds:uri="http://purl.org/dc/dcmitype/"/>
    <ds:schemaRef ds:uri="http://schemas.microsoft.com/office/2006/documentManagement/types"/>
    <ds:schemaRef ds:uri="41a3c0c0-4881-442b-b6bc-23f8518ff066"/>
    <ds:schemaRef ds:uri="http://schemas.microsoft.com/office/2006/metadata/properties"/>
    <ds:schemaRef ds:uri="http://purl.org/dc/elements/1.1/"/>
    <ds:schemaRef ds:uri="93e792f8-2e21-4a94-8665-f06d721a6b43"/>
    <ds:schemaRef ds:uri="http://www.w3.org/XML/1998/namespace"/>
    <ds:schemaRef ds:uri="http://schemas.microsoft.com/office/infopath/2007/PartnerControls"/>
    <ds:schemaRef ds:uri="http://schemas.openxmlformats.org/package/2006/metadata/core-properties"/>
    <ds:schemaRef ds:uri="http://purl.org/dc/terms/"/>
  </ds:schemaRefs>
</ds:datastoreItem>
</file>

<file path=docMetadata/LabelInfo.xml><?xml version="1.0" encoding="utf-8"?>
<clbl:labelList xmlns:clbl="http://schemas.microsoft.com/office/2020/mipLabelMetadata">
  <clbl:label id="{a8ee12a3-5bcd-4f4e-b3f4-bbf43d9c570a}" enabled="0" method="" siteId="{a8ee12a3-5bcd-4f4e-b3f4-bbf43d9c570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32</vt:i4>
      </vt:variant>
    </vt:vector>
  </HeadingPairs>
  <TitlesOfParts>
    <vt:vector size="36" baseType="lpstr">
      <vt:lpstr>Cover</vt:lpstr>
      <vt:lpstr>Lighting</vt:lpstr>
      <vt:lpstr>Version History</vt:lpstr>
      <vt:lpstr>Nav Loader</vt:lpstr>
      <vt:lpstr>_2FT_T5_to_LED_tubes</vt:lpstr>
      <vt:lpstr>_2FT_T8_to_LED_tubes</vt:lpstr>
      <vt:lpstr>_3FT_T12_to_LED_tubes</vt:lpstr>
      <vt:lpstr>_4FT_T12_to_LED_tubes</vt:lpstr>
      <vt:lpstr>_4FT_T5_to_LED_tubes</vt:lpstr>
      <vt:lpstr>_4FT_T8_to_LED_tubes</vt:lpstr>
      <vt:lpstr>_8FT_T12_to_LED_tubes</vt:lpstr>
      <vt:lpstr>_8FT_T8_to_2x_4FT_LED_tubes</vt:lpstr>
      <vt:lpstr>_8FT_T8_to_LED_tubes</vt:lpstr>
      <vt:lpstr>Controls_Measures</vt:lpstr>
      <vt:lpstr>Daylighting_Controls</vt:lpstr>
      <vt:lpstr>Delamping_Interior</vt:lpstr>
      <vt:lpstr>Exterior_HID_Fixtures</vt:lpstr>
      <vt:lpstr>Exterior_HID_Lamps</vt:lpstr>
      <vt:lpstr>Exterior_LED_Reflector</vt:lpstr>
      <vt:lpstr>Exterior_LED_Standard</vt:lpstr>
      <vt:lpstr>Interior_HID_Fixtures</vt:lpstr>
      <vt:lpstr>Interior_HID_Lamps</vt:lpstr>
      <vt:lpstr>Interior_LED_Reflector</vt:lpstr>
      <vt:lpstr>Interior_LED_Standard</vt:lpstr>
      <vt:lpstr>LED_Panel</vt:lpstr>
      <vt:lpstr>LED_Panel_Recessed_1x4</vt:lpstr>
      <vt:lpstr>LED_Panel_Recessed_2x2</vt:lpstr>
      <vt:lpstr>LED_Panel_Recessed_2x4</vt:lpstr>
      <vt:lpstr>LED_Panel_Surface_Suspended</vt:lpstr>
      <vt:lpstr>LED_Tubes</vt:lpstr>
      <vt:lpstr>LED_Tubes_Exterior</vt:lpstr>
      <vt:lpstr>LED_Tubes_Interior</vt:lpstr>
      <vt:lpstr>Measure</vt:lpstr>
      <vt:lpstr>Occupancy_Sensor</vt:lpstr>
      <vt:lpstr>Cover!Print_Area</vt:lpstr>
      <vt:lpstr>Lighting!Print_Area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Incentive Application - TEP Large Existing</dc:title>
  <dc:subject/>
  <dc:creator>Patrick J. O'Leary Jr.</dc:creator>
  <cp:keywords/>
  <dc:description/>
  <cp:lastModifiedBy>Sherri Ehlers</cp:lastModifiedBy>
  <cp:revision/>
  <dcterms:created xsi:type="dcterms:W3CDTF">2003-03-20T18:04:27Z</dcterms:created>
  <dcterms:modified xsi:type="dcterms:W3CDTF">2025-06-30T04:32:47Z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141450-2387-4aca-b41f-19cd6be9dd3c_Enabled">
    <vt:lpwstr>true</vt:lpwstr>
  </property>
  <property fmtid="{D5CDD505-2E9C-101B-9397-08002B2CF9AE}" pid="3" name="MSIP_Label_48141450-2387-4aca-b41f-19cd6be9dd3c_SetDate">
    <vt:lpwstr>2022-11-16T04:41:28Z</vt:lpwstr>
  </property>
  <property fmtid="{D5CDD505-2E9C-101B-9397-08002B2CF9AE}" pid="4" name="MSIP_Label_48141450-2387-4aca-b41f-19cd6be9dd3c_Method">
    <vt:lpwstr>Standard</vt:lpwstr>
  </property>
  <property fmtid="{D5CDD505-2E9C-101B-9397-08002B2CF9AE}" pid="5" name="MSIP_Label_48141450-2387-4aca-b41f-19cd6be9dd3c_Name">
    <vt:lpwstr>Restricted_Unprotected</vt:lpwstr>
  </property>
  <property fmtid="{D5CDD505-2E9C-101B-9397-08002B2CF9AE}" pid="6" name="MSIP_Label_48141450-2387-4aca-b41f-19cd6be9dd3c_SiteId">
    <vt:lpwstr>adf10e2b-b6e9-41d6-be2f-c12bb566019c</vt:lpwstr>
  </property>
  <property fmtid="{D5CDD505-2E9C-101B-9397-08002B2CF9AE}" pid="7" name="MSIP_Label_48141450-2387-4aca-b41f-19cd6be9dd3c_ActionId">
    <vt:lpwstr>bb6fbf5e-d752-4127-abda-7642eb7e242d</vt:lpwstr>
  </property>
  <property fmtid="{D5CDD505-2E9C-101B-9397-08002B2CF9AE}" pid="8" name="MSIP_Label_48141450-2387-4aca-b41f-19cd6be9dd3c_ContentBits">
    <vt:lpwstr>0</vt:lpwstr>
  </property>
  <property fmtid="{D5CDD505-2E9C-101B-9397-08002B2CF9AE}" pid="9" name="ContentTypeId">
    <vt:lpwstr>0x010100AA813601547B1A48ABC09BA2FAED8AC9</vt:lpwstr>
  </property>
  <property fmtid="{D5CDD505-2E9C-101B-9397-08002B2CF9AE}" pid="10" name="MediaServiceImageTags">
    <vt:lpwstr/>
  </property>
</Properties>
</file>