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2" documentId="8_{4B025740-971D-4936-9D86-0CCE0AC55959}" xr6:coauthVersionLast="47" xr6:coauthVersionMax="47" xr10:uidLastSave="{FD48252E-A7DD-47E4-8ABD-F412C40D6851}"/>
  <bookViews>
    <workbookView xWindow="-110" yWindow="-110" windowWidth="19420" windowHeight="10300" tabRatio="915" activeTab="2" xr2:uid="{00000000-000D-0000-FFFF-FFFF00000000}"/>
  </bookViews>
  <sheets>
    <sheet name="Cover" sheetId="82" r:id="rId1"/>
    <sheet name="Custom pg1" sheetId="61" r:id="rId2"/>
    <sheet name="Custom pg2" sheetId="84" r:id="rId3"/>
    <sheet name="Narrative Based Worksheet" sheetId="55" r:id="rId4"/>
    <sheet name="Submittal Requirements" sheetId="73" r:id="rId5"/>
    <sheet name="Avoided Costs Master" sheetId="83" state="hidden" r:id="rId6"/>
    <sheet name="Version History" sheetId="85" state="hidden" r:id="rId7"/>
  </sheets>
  <externalReferences>
    <externalReference r:id="rId8"/>
    <externalReference r:id="rId9"/>
  </externalReferences>
  <definedNames>
    <definedName name="_LPD2004">'[1]Lighting Interior LPD'!$E$211:$G$242</definedName>
    <definedName name="_LPD2007">'[1]Lighting Interior LPD'!$E$246:$G$278</definedName>
    <definedName name="_LPD2010">'[1]Lighting Interior LPD'!$E$282:$G$314</definedName>
    <definedName name="Avoided_Cost_Category">'Custom pg1'!$AN$11:$AN$14</definedName>
    <definedName name="BldgType" localSheetId="0">'[2]Custom Lighting 2'!$I$98:$I$109</definedName>
    <definedName name="Category" localSheetId="2">'Custom pg2'!$AK$11:$AK$19</definedName>
    <definedName name="Category">'Custom pg1'!$AK$11:$AK$19</definedName>
    <definedName name="DLC_DOWNLOAD" localSheetId="5">#REF!</definedName>
    <definedName name="DLC_DOWNLOAD">#REF!</definedName>
    <definedName name="DLC_SEARCH" localSheetId="5">#REF!</definedName>
    <definedName name="DLC_SEARCH">#REF!</definedName>
    <definedName name="DLC_WEBSITE" localSheetId="5">#REF!</definedName>
    <definedName name="DLC_WEBSITE">#REF!</definedName>
    <definedName name="ES_DOWN" localSheetId="5">#REF!</definedName>
    <definedName name="ES_DOWN">#REF!</definedName>
    <definedName name="ES_WEB" localSheetId="5">#REF!</definedName>
    <definedName name="ES_WEB">#REF!</definedName>
    <definedName name="LOCATION">'[1]Lighting Interior LPD'!$F$206</definedName>
    <definedName name="MEASURE">'[2]Custom Lighting Small Projects'!$D$98:$D$105</definedName>
    <definedName name="measure1" localSheetId="5">#REF!</definedName>
    <definedName name="measure1">#REF!</definedName>
    <definedName name="METHOD">'[1]Lighting Interior LPD'!$F$17</definedName>
    <definedName name="_xlnm.Print_Area" localSheetId="0">Cover!$A$1:$N$47</definedName>
    <definedName name="_xlnm.Print_Area" localSheetId="1">'Custom pg1'!$A$1:$U$71</definedName>
    <definedName name="_xlnm.Print_Area" localSheetId="2">'Custom pg2'!$A$1:$U$71</definedName>
    <definedName name="_xlnm.Print_Area" localSheetId="3">'Narrative Based Worksheet'!$A$1:$L$77</definedName>
    <definedName name="_xlnm.Print_Area" localSheetId="4">'Submittal Requirements'!$A$1:$B$67</definedName>
    <definedName name="ProjNameFinal">#REF!</definedName>
    <definedName name="ProjNamePre" localSheetId="5">#REF!</definedName>
    <definedName name="ProjNamePre">#REF!</definedName>
    <definedName name="VERSION">'[1]Lighting Interior LPD'!$E$206</definedName>
    <definedName name="VERSIONYEAR">'[1]Lighting Interior LPD'!$F$16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3" i="61" l="1"/>
  <c r="AC43" i="84"/>
  <c r="AA48" i="84" a="1"/>
  <c r="AA48" i="84" s="1"/>
  <c r="AA10" i="84" a="1"/>
  <c r="AA10" i="84" s="1"/>
  <c r="AA48" i="61" a="1"/>
  <c r="AA48" i="61" s="1"/>
  <c r="AA10" i="61" a="1"/>
  <c r="AA10" i="61" s="1"/>
  <c r="G76" i="55" l="1"/>
  <c r="Z77" i="84"/>
  <c r="Z76" i="84"/>
  <c r="Z75" i="84"/>
  <c r="Z74" i="84"/>
  <c r="Z73" i="84"/>
  <c r="Z72" i="84"/>
  <c r="Z71" i="84"/>
  <c r="Z70" i="84"/>
  <c r="Z69" i="84"/>
  <c r="Z68" i="84"/>
  <c r="Z67" i="84"/>
  <c r="Z66" i="84"/>
  <c r="Z65" i="84"/>
  <c r="Z64" i="84"/>
  <c r="F64" i="84"/>
  <c r="E64" i="84"/>
  <c r="L64" i="84" s="1"/>
  <c r="Z63" i="84"/>
  <c r="F63" i="84"/>
  <c r="E63" i="84"/>
  <c r="L63" i="84" s="1"/>
  <c r="Z62" i="84"/>
  <c r="F62" i="84"/>
  <c r="E62" i="84"/>
  <c r="L62" i="84" s="1"/>
  <c r="Z61" i="84"/>
  <c r="F61" i="84"/>
  <c r="K61" i="84" s="1"/>
  <c r="E61" i="84"/>
  <c r="L61" i="84" s="1"/>
  <c r="Z60" i="84"/>
  <c r="F60" i="84"/>
  <c r="E60" i="84"/>
  <c r="I60" i="84" s="1"/>
  <c r="Z59" i="84"/>
  <c r="R59" i="84"/>
  <c r="F59" i="84"/>
  <c r="E59" i="84"/>
  <c r="I59" i="84" s="1"/>
  <c r="Z58" i="84"/>
  <c r="F58" i="84"/>
  <c r="E58" i="84"/>
  <c r="J58" i="84" s="1"/>
  <c r="Z57" i="84"/>
  <c r="Z56" i="84"/>
  <c r="Z55" i="84"/>
  <c r="Z54" i="84"/>
  <c r="Z53" i="84"/>
  <c r="Z52" i="84"/>
  <c r="Z51" i="84"/>
  <c r="Z50" i="84"/>
  <c r="Z49" i="84"/>
  <c r="Z48" i="84"/>
  <c r="AB43" i="84"/>
  <c r="Z43" i="84"/>
  <c r="W43" i="84"/>
  <c r="X43" i="84" s="1"/>
  <c r="V43" i="84"/>
  <c r="Z39" i="84"/>
  <c r="Z38" i="84"/>
  <c r="Z37" i="84"/>
  <c r="Z36" i="84"/>
  <c r="Z35" i="84"/>
  <c r="Z34" i="84"/>
  <c r="Z33" i="84"/>
  <c r="Z32" i="84"/>
  <c r="Z31" i="84"/>
  <c r="Z30" i="84"/>
  <c r="Z29" i="84"/>
  <c r="Z28" i="84"/>
  <c r="Z27" i="84"/>
  <c r="Z26" i="84"/>
  <c r="F26" i="84"/>
  <c r="E26" i="84"/>
  <c r="L26" i="84" s="1"/>
  <c r="Z25" i="84"/>
  <c r="F25" i="84"/>
  <c r="E25" i="84"/>
  <c r="L25" i="84" s="1"/>
  <c r="Z24" i="84"/>
  <c r="F24" i="84"/>
  <c r="E24" i="84"/>
  <c r="L24" i="84" s="1"/>
  <c r="Z23" i="84"/>
  <c r="F23" i="84"/>
  <c r="E23" i="84"/>
  <c r="L23" i="84" s="1"/>
  <c r="Z22" i="84"/>
  <c r="F22" i="84"/>
  <c r="E22" i="84"/>
  <c r="Z21" i="84"/>
  <c r="R21" i="84"/>
  <c r="F21" i="84"/>
  <c r="E21" i="84"/>
  <c r="L21" i="84" s="1"/>
  <c r="Z20" i="84"/>
  <c r="F20" i="84"/>
  <c r="E20" i="84"/>
  <c r="J20" i="84" s="1"/>
  <c r="Z19" i="84"/>
  <c r="Z18" i="84"/>
  <c r="Z17" i="84"/>
  <c r="Z16" i="84"/>
  <c r="Z15" i="84"/>
  <c r="Z14" i="84"/>
  <c r="Z13" i="84"/>
  <c r="AP12" i="84"/>
  <c r="AP13" i="84" s="1"/>
  <c r="AP14" i="84" s="1"/>
  <c r="AP15" i="84" s="1"/>
  <c r="AP16" i="84" s="1"/>
  <c r="AP17" i="84" s="1"/>
  <c r="AP18" i="84" s="1"/>
  <c r="AP19" i="84" s="1"/>
  <c r="AP20" i="84" s="1"/>
  <c r="AP21" i="84" s="1"/>
  <c r="AP22" i="84" s="1"/>
  <c r="AP23" i="84" s="1"/>
  <c r="AP24" i="84" s="1"/>
  <c r="AP25" i="84" s="1"/>
  <c r="AP26" i="84" s="1"/>
  <c r="AP27" i="84" s="1"/>
  <c r="AP28" i="84" s="1"/>
  <c r="AP29" i="84" s="1"/>
  <c r="AP30" i="84" s="1"/>
  <c r="AP31" i="84" s="1"/>
  <c r="AP32" i="84" s="1"/>
  <c r="AP33" i="84" s="1"/>
  <c r="AP34" i="84" s="1"/>
  <c r="AP35" i="84" s="1"/>
  <c r="AP36" i="84" s="1"/>
  <c r="AP37" i="84" s="1"/>
  <c r="AP38" i="84" s="1"/>
  <c r="AP39" i="84" s="1"/>
  <c r="AP40" i="84" s="1"/>
  <c r="AP41" i="84" s="1"/>
  <c r="AP42" i="84" s="1"/>
  <c r="AP43" i="84" s="1"/>
  <c r="AP48" i="84" s="1"/>
  <c r="AP49" i="84" s="1"/>
  <c r="AP50" i="84" s="1"/>
  <c r="AP51" i="84" s="1"/>
  <c r="AP52" i="84" s="1"/>
  <c r="AP53" i="84" s="1"/>
  <c r="AP54" i="84" s="1"/>
  <c r="AP55" i="84" s="1"/>
  <c r="AP56" i="84" s="1"/>
  <c r="AP57" i="84" s="1"/>
  <c r="AP58" i="84" s="1"/>
  <c r="AP59" i="84" s="1"/>
  <c r="AP60" i="84" s="1"/>
  <c r="AP61" i="84" s="1"/>
  <c r="AP62" i="84" s="1"/>
  <c r="AP63" i="84" s="1"/>
  <c r="AP64" i="84" s="1"/>
  <c r="AP65" i="84" s="1"/>
  <c r="AP66" i="84" s="1"/>
  <c r="AP67" i="84" s="1"/>
  <c r="AP68" i="84" s="1"/>
  <c r="AP69" i="84" s="1"/>
  <c r="AP70" i="84" s="1"/>
  <c r="AP71" i="84" s="1"/>
  <c r="AP72" i="84" s="1"/>
  <c r="AP73" i="84" s="1"/>
  <c r="AP74" i="84" s="1"/>
  <c r="AP75" i="84" s="1"/>
  <c r="AP76" i="84" s="1"/>
  <c r="AP77" i="84" s="1"/>
  <c r="AP78" i="84" s="1"/>
  <c r="AP79" i="84" s="1"/>
  <c r="AP80" i="84" s="1"/>
  <c r="AP81" i="84" s="1"/>
  <c r="AP82" i="84" s="1"/>
  <c r="AP83" i="84" s="1"/>
  <c r="AP84" i="84" s="1"/>
  <c r="AP85" i="84" s="1"/>
  <c r="AP86" i="84" s="1"/>
  <c r="AP87" i="84" s="1"/>
  <c r="AP88" i="84" s="1"/>
  <c r="AP89" i="84" s="1"/>
  <c r="AP90" i="84" s="1"/>
  <c r="AP91" i="84" s="1"/>
  <c r="AP92" i="84" s="1"/>
  <c r="AP93" i="84" s="1"/>
  <c r="AP94" i="84" s="1"/>
  <c r="AP95" i="84" s="1"/>
  <c r="AP96" i="84" s="1"/>
  <c r="AP97" i="84" s="1"/>
  <c r="AP98" i="84" s="1"/>
  <c r="AP99" i="84" s="1"/>
  <c r="AP100" i="84" s="1"/>
  <c r="AP101" i="84" s="1"/>
  <c r="AP102" i="84" s="1"/>
  <c r="AP103" i="84" s="1"/>
  <c r="AP104" i="84" s="1"/>
  <c r="AP105" i="84" s="1"/>
  <c r="AP106" i="84" s="1"/>
  <c r="AP107" i="84" s="1"/>
  <c r="AP108" i="84" s="1"/>
  <c r="AP109" i="84" s="1"/>
  <c r="AP110" i="84" s="1"/>
  <c r="Z12" i="84"/>
  <c r="Z11" i="84"/>
  <c r="Z10" i="84"/>
  <c r="AB5" i="84"/>
  <c r="Z5" i="84"/>
  <c r="W5" i="84"/>
  <c r="X5" i="84" s="1"/>
  <c r="V5" i="84"/>
  <c r="W43" i="61"/>
  <c r="X43" i="61" s="1"/>
  <c r="Z43" i="61"/>
  <c r="AB43" i="61"/>
  <c r="Z49" i="61"/>
  <c r="Z50" i="61"/>
  <c r="Z51" i="61"/>
  <c r="Z52" i="61"/>
  <c r="Z53" i="61"/>
  <c r="Z54" i="61"/>
  <c r="Z55" i="61"/>
  <c r="Z56" i="61"/>
  <c r="Z57" i="61"/>
  <c r="Z58" i="61"/>
  <c r="Z59" i="61"/>
  <c r="Z60" i="61"/>
  <c r="Z61" i="61"/>
  <c r="Z62" i="61"/>
  <c r="Z63" i="61"/>
  <c r="Z64" i="61"/>
  <c r="Z65" i="61"/>
  <c r="Z66" i="61"/>
  <c r="Z67" i="61"/>
  <c r="Z68" i="61"/>
  <c r="Z69" i="61"/>
  <c r="Z70" i="61"/>
  <c r="Z71" i="61"/>
  <c r="Z72" i="61"/>
  <c r="Z73" i="61"/>
  <c r="Z74" i="61"/>
  <c r="Z75" i="61"/>
  <c r="Z76" i="61"/>
  <c r="Z77" i="61"/>
  <c r="Z48" i="61"/>
  <c r="Z10" i="61"/>
  <c r="V43" i="61"/>
  <c r="Z11" i="61"/>
  <c r="Z12" i="61"/>
  <c r="Z13" i="61"/>
  <c r="Z14" i="61"/>
  <c r="Z15" i="61"/>
  <c r="Z16" i="61"/>
  <c r="Z17" i="61"/>
  <c r="Z18" i="61"/>
  <c r="Z19" i="61"/>
  <c r="Z20" i="61"/>
  <c r="Z21" i="61"/>
  <c r="Z22" i="61"/>
  <c r="Z23" i="61"/>
  <c r="Z24" i="61"/>
  <c r="Z25" i="61"/>
  <c r="Z26" i="61"/>
  <c r="Z27" i="61"/>
  <c r="Z28" i="61"/>
  <c r="Z29" i="61"/>
  <c r="Z30" i="61"/>
  <c r="Z31" i="61"/>
  <c r="Z32" i="61"/>
  <c r="Z33" i="61"/>
  <c r="Z34" i="61"/>
  <c r="Z35" i="61"/>
  <c r="Z36" i="61"/>
  <c r="Z37" i="61"/>
  <c r="Z38" i="61"/>
  <c r="Z39" i="61"/>
  <c r="AB5" i="61"/>
  <c r="Z5" i="61"/>
  <c r="W5" i="61"/>
  <c r="X5" i="61" s="1"/>
  <c r="V5" i="61"/>
  <c r="O25" i="84" l="1"/>
  <c r="O21" i="84"/>
  <c r="K63" i="84"/>
  <c r="K22" i="84"/>
  <c r="N59" i="84"/>
  <c r="N60" i="84"/>
  <c r="K62" i="84"/>
  <c r="K58" i="84"/>
  <c r="O58" i="84"/>
  <c r="L59" i="84"/>
  <c r="L60" i="84"/>
  <c r="K59" i="84"/>
  <c r="K60" i="84"/>
  <c r="H59" i="84"/>
  <c r="H60" i="84"/>
  <c r="J59" i="84"/>
  <c r="J60" i="84"/>
  <c r="I58" i="84"/>
  <c r="K64" i="84"/>
  <c r="K20" i="84"/>
  <c r="L20" i="84"/>
  <c r="O24" i="84"/>
  <c r="M20" i="84"/>
  <c r="O22" i="84"/>
  <c r="O23" i="84"/>
  <c r="L22" i="84"/>
  <c r="K21" i="84"/>
  <c r="O26" i="84"/>
  <c r="Q26" i="84" s="1"/>
  <c r="Y5" i="61"/>
  <c r="Y43" i="61"/>
  <c r="Y43" i="84"/>
  <c r="Y5" i="84"/>
  <c r="M23" i="84"/>
  <c r="N23" i="84"/>
  <c r="N26" i="84"/>
  <c r="G24" i="84"/>
  <c r="M62" i="84"/>
  <c r="M63" i="84"/>
  <c r="M64" i="84"/>
  <c r="N20" i="84"/>
  <c r="G21" i="84"/>
  <c r="G22" i="84"/>
  <c r="H23" i="84"/>
  <c r="H24" i="84"/>
  <c r="H25" i="84"/>
  <c r="H26" i="84"/>
  <c r="L58" i="84"/>
  <c r="M59" i="84"/>
  <c r="M60" i="84"/>
  <c r="N61" i="84"/>
  <c r="N62" i="84"/>
  <c r="N63" i="84"/>
  <c r="N64" i="84"/>
  <c r="M22" i="84"/>
  <c r="N24" i="84"/>
  <c r="N22" i="84"/>
  <c r="G20" i="84"/>
  <c r="G61" i="84"/>
  <c r="G62" i="84"/>
  <c r="G63" i="84"/>
  <c r="I21" i="84"/>
  <c r="I22" i="84"/>
  <c r="J23" i="84"/>
  <c r="J24" i="84"/>
  <c r="J26" i="84"/>
  <c r="N58" i="84"/>
  <c r="G59" i="84"/>
  <c r="O59" i="84"/>
  <c r="G60" i="84"/>
  <c r="O60" i="84"/>
  <c r="H61" i="84"/>
  <c r="H62" i="84"/>
  <c r="H63" i="84"/>
  <c r="H64" i="84"/>
  <c r="M24" i="84"/>
  <c r="M26" i="84"/>
  <c r="N21" i="84"/>
  <c r="O62" i="84"/>
  <c r="O64" i="84"/>
  <c r="Q64" i="84" s="1"/>
  <c r="I20" i="84"/>
  <c r="J21" i="84"/>
  <c r="J22" i="84"/>
  <c r="K23" i="84"/>
  <c r="K24" i="84"/>
  <c r="K25" i="84"/>
  <c r="K26" i="84"/>
  <c r="G58" i="84"/>
  <c r="I61" i="84"/>
  <c r="I62" i="84"/>
  <c r="I63" i="84"/>
  <c r="I64" i="84"/>
  <c r="M25" i="84"/>
  <c r="M21" i="84"/>
  <c r="N25" i="84"/>
  <c r="G23" i="84"/>
  <c r="G25" i="84"/>
  <c r="P25" i="84" s="1"/>
  <c r="Q25" i="84" s="1"/>
  <c r="G26" i="84"/>
  <c r="M61" i="84"/>
  <c r="O20" i="84"/>
  <c r="H21" i="84"/>
  <c r="H22" i="84"/>
  <c r="I23" i="84"/>
  <c r="I24" i="84"/>
  <c r="I25" i="84"/>
  <c r="I26" i="84"/>
  <c r="M58" i="84"/>
  <c r="O61" i="84"/>
  <c r="O63" i="84"/>
  <c r="G64" i="84"/>
  <c r="H20" i="84"/>
  <c r="J25" i="84"/>
  <c r="H58" i="84"/>
  <c r="J61" i="84"/>
  <c r="J62" i="84"/>
  <c r="J63" i="84"/>
  <c r="J64" i="84"/>
  <c r="P61" i="84" l="1"/>
  <c r="Q61" i="84" s="1"/>
  <c r="P22" i="84"/>
  <c r="Q22" i="84" s="1"/>
  <c r="P20" i="84"/>
  <c r="Q20" i="84" s="1"/>
  <c r="P21" i="84"/>
  <c r="Q21" i="84" s="1"/>
  <c r="P23" i="84"/>
  <c r="Q23" i="84" s="1"/>
  <c r="P58" i="84"/>
  <c r="P60" i="84"/>
  <c r="Q60" i="84" s="1"/>
  <c r="P63" i="84"/>
  <c r="Q63" i="84" s="1"/>
  <c r="P24" i="84"/>
  <c r="Q24" i="84" s="1"/>
  <c r="P59" i="84"/>
  <c r="Q59" i="84" s="1"/>
  <c r="P62" i="84"/>
  <c r="Q62" i="84" s="1"/>
  <c r="Q27" i="84" l="1"/>
  <c r="P65" i="84"/>
  <c r="Q58" i="84"/>
  <c r="Q65" i="84" s="1"/>
  <c r="P27" i="84"/>
  <c r="T62" i="84" l="1"/>
  <c r="T61" i="84" s="1"/>
  <c r="Q66" i="84" s="1"/>
  <c r="T24" i="84"/>
  <c r="T23" i="84" s="1"/>
  <c r="Q28" i="84" s="1"/>
  <c r="P66" i="84" l="1"/>
  <c r="T63" i="84" s="1"/>
  <c r="R53" i="84" s="1"/>
  <c r="T47" i="84" s="1"/>
  <c r="P28" i="84"/>
  <c r="T25" i="84" s="1"/>
  <c r="R15" i="84" s="1"/>
  <c r="T9" i="84" s="1"/>
  <c r="R51" i="84" l="1"/>
  <c r="R13" i="84"/>
  <c r="U16" i="84"/>
  <c r="U54" i="84" l="1"/>
  <c r="T54" i="84" s="1"/>
  <c r="S69" i="84"/>
  <c r="S70" i="84" s="1"/>
  <c r="AA5" i="84" a="1"/>
  <c r="AA5" i="84" s="1"/>
  <c r="AC5" i="84" s="1"/>
  <c r="AA43" i="84" a="1"/>
  <c r="AA43" i="84" s="1"/>
  <c r="T16" i="84"/>
  <c r="R71" i="84" l="1"/>
  <c r="I76" i="55"/>
  <c r="K75" i="55" l="1"/>
  <c r="F64" i="61" l="1"/>
  <c r="E64" i="61"/>
  <c r="N64" i="61" s="1"/>
  <c r="F63" i="61"/>
  <c r="E63" i="61"/>
  <c r="J63" i="61" s="1"/>
  <c r="F62" i="61"/>
  <c r="E62" i="61"/>
  <c r="L62" i="61" s="1"/>
  <c r="F61" i="61"/>
  <c r="E61" i="61"/>
  <c r="F60" i="61"/>
  <c r="E60" i="61"/>
  <c r="L60" i="61" s="1"/>
  <c r="R59" i="61"/>
  <c r="F59" i="61"/>
  <c r="E59" i="61"/>
  <c r="H59" i="61" s="1"/>
  <c r="F58" i="61"/>
  <c r="E58" i="61"/>
  <c r="N58" i="61" s="1"/>
  <c r="F26" i="61"/>
  <c r="E26" i="61"/>
  <c r="I26" i="61" s="1"/>
  <c r="F25" i="61"/>
  <c r="E25" i="61"/>
  <c r="M25" i="61" s="1"/>
  <c r="F24" i="61"/>
  <c r="E24" i="61"/>
  <c r="F23" i="61"/>
  <c r="E23" i="61"/>
  <c r="J23" i="61" s="1"/>
  <c r="F22" i="61"/>
  <c r="E22" i="61"/>
  <c r="I22" i="61" s="1"/>
  <c r="R21" i="61"/>
  <c r="F21" i="61"/>
  <c r="E21" i="61"/>
  <c r="F20" i="61"/>
  <c r="E20" i="61"/>
  <c r="AP12" i="61"/>
  <c r="AP13" i="61" s="1"/>
  <c r="AP14" i="61" s="1"/>
  <c r="AP15" i="61" s="1"/>
  <c r="AP16" i="61" s="1"/>
  <c r="AP17" i="61" s="1"/>
  <c r="AP18" i="61" s="1"/>
  <c r="AP19" i="61" s="1"/>
  <c r="AP20" i="61" s="1"/>
  <c r="AP21" i="61" s="1"/>
  <c r="AP22" i="61" s="1"/>
  <c r="AP23" i="61" s="1"/>
  <c r="AP24" i="61" s="1"/>
  <c r="AP25" i="61" s="1"/>
  <c r="AP26" i="61" s="1"/>
  <c r="AP27" i="61" s="1"/>
  <c r="AP28" i="61" s="1"/>
  <c r="AP29" i="61" s="1"/>
  <c r="AP30" i="61" s="1"/>
  <c r="AP31" i="61" s="1"/>
  <c r="AP32" i="61" s="1"/>
  <c r="AP33" i="61" s="1"/>
  <c r="AP34" i="61" s="1"/>
  <c r="AP35" i="61" s="1"/>
  <c r="AP36" i="61" s="1"/>
  <c r="AP37" i="61" s="1"/>
  <c r="AP38" i="61" s="1"/>
  <c r="AP39" i="61" s="1"/>
  <c r="AP40" i="61" s="1"/>
  <c r="AP41" i="61" s="1"/>
  <c r="AP42" i="61" s="1"/>
  <c r="AP43" i="61" s="1"/>
  <c r="AP48" i="61" s="1"/>
  <c r="AP49" i="61" s="1"/>
  <c r="AP50" i="61" s="1"/>
  <c r="AP51" i="61" s="1"/>
  <c r="AP52" i="61" s="1"/>
  <c r="AP53" i="61" s="1"/>
  <c r="AP54" i="61" s="1"/>
  <c r="AP55" i="61" s="1"/>
  <c r="AP56" i="61" s="1"/>
  <c r="AP57" i="61" s="1"/>
  <c r="AP58" i="61" s="1"/>
  <c r="AP59" i="61" s="1"/>
  <c r="AP60" i="61" s="1"/>
  <c r="AP61" i="61" s="1"/>
  <c r="AP62" i="61" s="1"/>
  <c r="AP63" i="61" s="1"/>
  <c r="AP64" i="61" s="1"/>
  <c r="AP65" i="61" s="1"/>
  <c r="AP66" i="61" s="1"/>
  <c r="AP67" i="61" s="1"/>
  <c r="AP68" i="61" s="1"/>
  <c r="AP69" i="61" s="1"/>
  <c r="AP70" i="61" s="1"/>
  <c r="AP71" i="61" s="1"/>
  <c r="AP72" i="61" s="1"/>
  <c r="AP73" i="61" s="1"/>
  <c r="AP74" i="61" s="1"/>
  <c r="AP75" i="61" s="1"/>
  <c r="AP76" i="61" s="1"/>
  <c r="AP77" i="61" s="1"/>
  <c r="AP78" i="61" s="1"/>
  <c r="AP79" i="61" s="1"/>
  <c r="AP80" i="61" s="1"/>
  <c r="AP81" i="61" s="1"/>
  <c r="AP82" i="61" s="1"/>
  <c r="AP83" i="61" s="1"/>
  <c r="AP84" i="61" s="1"/>
  <c r="AP85" i="61" s="1"/>
  <c r="AP86" i="61" s="1"/>
  <c r="AP87" i="61" s="1"/>
  <c r="AP88" i="61" s="1"/>
  <c r="AP89" i="61" s="1"/>
  <c r="AP90" i="61" s="1"/>
  <c r="AP91" i="61" s="1"/>
  <c r="AP92" i="61" s="1"/>
  <c r="AP93" i="61" s="1"/>
  <c r="AP94" i="61" s="1"/>
  <c r="AP95" i="61" s="1"/>
  <c r="AP96" i="61" s="1"/>
  <c r="AP97" i="61" s="1"/>
  <c r="AP98" i="61" s="1"/>
  <c r="AP99" i="61" s="1"/>
  <c r="AP100" i="61" s="1"/>
  <c r="AP101" i="61" s="1"/>
  <c r="AP102" i="61" s="1"/>
  <c r="AP103" i="61" s="1"/>
  <c r="AP104" i="61" s="1"/>
  <c r="AP105" i="61" s="1"/>
  <c r="AP106" i="61" s="1"/>
  <c r="AP107" i="61" s="1"/>
  <c r="AP108" i="61" s="1"/>
  <c r="AP109" i="61" s="1"/>
  <c r="AP110" i="61" s="1"/>
  <c r="O64" i="61" l="1"/>
  <c r="Q64" i="61" s="1"/>
  <c r="O63" i="61"/>
  <c r="O60" i="61"/>
  <c r="O61" i="61"/>
  <c r="O59" i="61"/>
  <c r="J59" i="61"/>
  <c r="O58" i="61"/>
  <c r="O62" i="61"/>
  <c r="N22" i="61"/>
  <c r="H60" i="61"/>
  <c r="J62" i="61"/>
  <c r="H26" i="61"/>
  <c r="J60" i="61"/>
  <c r="N60" i="61"/>
  <c r="M59" i="61"/>
  <c r="H22" i="61"/>
  <c r="J22" i="61"/>
  <c r="O23" i="61"/>
  <c r="N63" i="61"/>
  <c r="I59" i="61"/>
  <c r="M22" i="61"/>
  <c r="I25" i="61"/>
  <c r="N59" i="61"/>
  <c r="H23" i="61"/>
  <c r="G60" i="61"/>
  <c r="N23" i="61"/>
  <c r="M58" i="61"/>
  <c r="K23" i="61"/>
  <c r="I23" i="61"/>
  <c r="K59" i="61"/>
  <c r="M23" i="61"/>
  <c r="K61" i="61"/>
  <c r="I61" i="61"/>
  <c r="G61" i="61"/>
  <c r="L22" i="61"/>
  <c r="L23" i="61"/>
  <c r="M62" i="61"/>
  <c r="L61" i="61"/>
  <c r="J61" i="61"/>
  <c r="N62" i="61"/>
  <c r="H63" i="61"/>
  <c r="H64" i="61"/>
  <c r="O22" i="61"/>
  <c r="N26" i="61"/>
  <c r="K60" i="61"/>
  <c r="H61" i="61"/>
  <c r="M63" i="61"/>
  <c r="J64" i="61"/>
  <c r="H58" i="61"/>
  <c r="G64" i="61"/>
  <c r="G26" i="61"/>
  <c r="I60" i="61"/>
  <c r="L59" i="61"/>
  <c r="K58" i="61"/>
  <c r="M60" i="61"/>
  <c r="G59" i="61"/>
  <c r="M64" i="61"/>
  <c r="K26" i="61"/>
  <c r="J26" i="61"/>
  <c r="M61" i="61"/>
  <c r="N61" i="61"/>
  <c r="G58" i="61"/>
  <c r="J58" i="61"/>
  <c r="M26" i="61"/>
  <c r="L64" i="61"/>
  <c r="I64" i="61"/>
  <c r="K22" i="61"/>
  <c r="L58" i="61"/>
  <c r="J24" i="61"/>
  <c r="L24" i="61"/>
  <c r="I24" i="61"/>
  <c r="G62" i="61"/>
  <c r="K62" i="61"/>
  <c r="K24" i="61"/>
  <c r="M24" i="61"/>
  <c r="O25" i="61"/>
  <c r="K25" i="61"/>
  <c r="O24" i="61"/>
  <c r="J25" i="61"/>
  <c r="L25" i="61"/>
  <c r="H25" i="61"/>
  <c r="K63" i="61"/>
  <c r="L63" i="61"/>
  <c r="I58" i="61"/>
  <c r="L26" i="61"/>
  <c r="I63" i="61"/>
  <c r="H62" i="61"/>
  <c r="G63" i="61"/>
  <c r="I62" i="61"/>
  <c r="N25" i="61"/>
  <c r="O21" i="61"/>
  <c r="G25" i="61"/>
  <c r="O26" i="61"/>
  <c r="Q26" i="61" s="1"/>
  <c r="K64" i="61"/>
  <c r="O20" i="61"/>
  <c r="G23" i="61"/>
  <c r="G24" i="61"/>
  <c r="N24" i="61"/>
  <c r="H24" i="61"/>
  <c r="G22" i="61"/>
  <c r="N21" i="61"/>
  <c r="J21" i="61"/>
  <c r="I21" i="61"/>
  <c r="K21" i="61"/>
  <c r="G21" i="61"/>
  <c r="H21" i="61"/>
  <c r="L21" i="61"/>
  <c r="M21" i="61"/>
  <c r="K20" i="61"/>
  <c r="I20" i="61"/>
  <c r="M20" i="61"/>
  <c r="L20" i="61"/>
  <c r="N20" i="61"/>
  <c r="G20" i="61"/>
  <c r="H20" i="61"/>
  <c r="J20" i="61"/>
  <c r="P63" i="61" l="1"/>
  <c r="Q63" i="61" s="1"/>
  <c r="P60" i="61"/>
  <c r="Q60" i="61" s="1"/>
  <c r="P62" i="61"/>
  <c r="Q62" i="61" s="1"/>
  <c r="P58" i="61"/>
  <c r="P59" i="61"/>
  <c r="Q59" i="61" s="1"/>
  <c r="P61" i="61"/>
  <c r="Q61" i="61" s="1"/>
  <c r="P23" i="61"/>
  <c r="Q23" i="61" s="1"/>
  <c r="P21" i="61"/>
  <c r="Q21" i="61" s="1"/>
  <c r="P22" i="61"/>
  <c r="Q22" i="61" s="1"/>
  <c r="P25" i="61"/>
  <c r="Q25" i="61" s="1"/>
  <c r="P24" i="61"/>
  <c r="Q24" i="61" s="1"/>
  <c r="P20" i="61"/>
  <c r="P65" i="61" l="1"/>
  <c r="Q58" i="61"/>
  <c r="Q65" i="61" s="1"/>
  <c r="P27" i="61"/>
  <c r="Q20" i="61"/>
  <c r="Q27" i="61" s="1"/>
  <c r="T62" i="61" l="1"/>
  <c r="T61" i="61" s="1"/>
  <c r="T24" i="61"/>
  <c r="T23" i="61" s="1"/>
  <c r="P28" i="61" s="1"/>
  <c r="P66" i="61" l="1"/>
  <c r="Q66" i="61"/>
  <c r="Q28" i="61"/>
  <c r="T25" i="61" s="1"/>
  <c r="R15" i="61" l="1"/>
  <c r="T63" i="61"/>
  <c r="R53" i="61" s="1"/>
  <c r="T9" i="61" l="1"/>
  <c r="R51" i="61"/>
  <c r="AA43" i="61" s="1" a="1"/>
  <c r="AA43" i="61" s="1"/>
  <c r="T47" i="61"/>
  <c r="R13" i="61"/>
  <c r="AA5" i="61" s="1" a="1"/>
  <c r="AA5" i="61" s="1"/>
  <c r="AC5" i="61" s="1"/>
  <c r="U16" i="61" l="1"/>
  <c r="T16" i="61" s="1"/>
  <c r="S69" i="61"/>
  <c r="S70" i="61" s="1"/>
  <c r="U54" i="61"/>
  <c r="T54" i="61" s="1"/>
  <c r="R71" i="6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<sst xmlns="http://schemas.openxmlformats.org/spreadsheetml/2006/main" count="571" uniqueCount="249">
  <si>
    <t>Business Energy Solutions</t>
  </si>
  <si>
    <t>Custom Program</t>
  </si>
  <si>
    <t>Rebate Application</t>
  </si>
  <si>
    <t>Custom Measures for Existing Facilities</t>
  </si>
  <si>
    <t>General Custom</t>
  </si>
  <si>
    <t>2025 Worksheet</t>
  </si>
  <si>
    <t>Please note:</t>
  </si>
  <si>
    <r>
      <t>Category</t>
    </r>
    <r>
      <rPr>
        <sz val="10"/>
        <rFont val="Arial"/>
        <family val="2"/>
      </rPr>
      <t>:  HVAC</t>
    </r>
  </si>
  <si>
    <t>General Custom Worksheet Abridged Version</t>
  </si>
  <si>
    <r>
      <t>Measure</t>
    </r>
    <r>
      <rPr>
        <sz val="10"/>
        <rFont val="Arial"/>
        <family val="2"/>
      </rPr>
      <t xml:space="preserve">: </t>
    </r>
  </si>
  <si>
    <t>Any measures not covered by prescriptive, custom lighting or new construction worksheets.</t>
  </si>
  <si>
    <r>
      <t>Change</t>
    </r>
    <r>
      <rPr>
        <sz val="10"/>
        <rFont val="Arial"/>
        <family val="2"/>
      </rPr>
      <t>:</t>
    </r>
  </si>
  <si>
    <t>Use the Custom pg1 and Custom pg2 tabs for smaller custom projects that do not fit into any of the other prescriptive, custom, or new construction worksheets.</t>
  </si>
  <si>
    <r>
      <t>Category</t>
    </r>
    <r>
      <rPr>
        <sz val="10"/>
        <rFont val="Arial"/>
        <family val="2"/>
      </rPr>
      <t xml:space="preserve">:  </t>
    </r>
  </si>
  <si>
    <t>General Custom Worksheet Narrative Version</t>
  </si>
  <si>
    <r>
      <t>Measure</t>
    </r>
    <r>
      <rPr>
        <sz val="10"/>
        <rFont val="Arial"/>
        <family val="2"/>
      </rPr>
      <t xml:space="preserve">:  </t>
    </r>
  </si>
  <si>
    <t>Any measures not covered by prescriptive, custom lighting.</t>
  </si>
  <si>
    <t>Use the Narrative Based Worksheet for larger custom projects that need more explanation and detailed breakdown/analysis of equipment/processes installed.</t>
  </si>
  <si>
    <t>Incentive Amount</t>
  </si>
  <si>
    <t>All Custom Measures</t>
  </si>
  <si>
    <t>Eligible savings are paid at $0.06/kWh annual savings. Incentive Cap remains at a maximum of 75% of measure cost.</t>
  </si>
  <si>
    <t>Change:</t>
  </si>
  <si>
    <t>Customer cap is set at $87,500.00 in worksheet per program policies and procedures.</t>
  </si>
  <si>
    <t>Submit Application to:</t>
  </si>
  <si>
    <t>UniSourceBES@franklinenergy.com</t>
  </si>
  <si>
    <t>UniSource Business Energy Solutions</t>
  </si>
  <si>
    <t>Tel: 1-866-540-4315</t>
  </si>
  <si>
    <t>Last Modified: 1/1/2025</t>
  </si>
  <si>
    <t>The Commercial Energy Solutions Program is paid for by UniSource Energy Services customers and approved by the Arizona Corporation Commission.</t>
  </si>
  <si>
    <t>UniSource Custom Program</t>
  </si>
  <si>
    <t>Custom Incentive Worksheet</t>
  </si>
  <si>
    <t>Project Name:</t>
  </si>
  <si>
    <t>UES Account No:</t>
  </si>
  <si>
    <t>Please attach supporting documents as described in the specifications. Do not use this form for projects where a custom or precriptive worksheet is available (custom lighting, new construction etc).  Applications using this form where specific worksheets exist will require a resubmittal using the applicable worksheet.</t>
  </si>
  <si>
    <t>Coincidence Factor</t>
  </si>
  <si>
    <t>Meaure Life UnAdjusted</t>
  </si>
  <si>
    <t>Measure Life Adjusted</t>
  </si>
  <si>
    <t>Coincidence Demand Savings (kW)</t>
  </si>
  <si>
    <t>Total kWh Savings</t>
  </si>
  <si>
    <t>Societal Benefit</t>
  </si>
  <si>
    <t>Societal Cost</t>
  </si>
  <si>
    <t>SCT</t>
  </si>
  <si>
    <t xml:space="preserve"> Item 1</t>
  </si>
  <si>
    <t>Description</t>
  </si>
  <si>
    <t>Rebate:</t>
  </si>
  <si>
    <t xml:space="preserve"> /kWh</t>
  </si>
  <si>
    <t>Category</t>
  </si>
  <si>
    <t>Measure Life</t>
  </si>
  <si>
    <t>End Use</t>
  </si>
  <si>
    <t>Rebate Subtotal</t>
  </si>
  <si>
    <t>Count</t>
  </si>
  <si>
    <t>Capacity $/kW-Year</t>
  </si>
  <si>
    <t>Measure Avoided Cost ($/kWh)</t>
  </si>
  <si>
    <t>Annual kWh Savings</t>
  </si>
  <si>
    <t>Default_ML</t>
  </si>
  <si>
    <t>CDSF</t>
  </si>
  <si>
    <t>Avoided_Cost_Category</t>
  </si>
  <si>
    <t>Building_Envelope</t>
  </si>
  <si>
    <t>HVAC</t>
  </si>
  <si>
    <t>kW Savings</t>
  </si>
  <si>
    <t>Compressed_Air</t>
  </si>
  <si>
    <t>HVAC_w_Elec_Heat</t>
  </si>
  <si>
    <t>Misc/Motors</t>
  </si>
  <si>
    <t>Annual Oper. Hrs</t>
  </si>
  <si>
    <t>HVAC_Controls</t>
  </si>
  <si>
    <t>Refrigeration</t>
  </si>
  <si>
    <t>HVAC_Maintenance</t>
  </si>
  <si>
    <t>Measure Cost</t>
  </si>
  <si>
    <t>Process</t>
  </si>
  <si>
    <t>Motors</t>
  </si>
  <si>
    <t>Enter Operating Schedule and Days Closed Below</t>
  </si>
  <si>
    <t>Day of Week</t>
  </si>
  <si>
    <t>Start Time</t>
  </si>
  <si>
    <t>End Time</t>
  </si>
  <si>
    <t>Start</t>
  </si>
  <si>
    <t>End</t>
  </si>
  <si>
    <t>m 0-6</t>
  </si>
  <si>
    <t xml:space="preserve">m 6-12 </t>
  </si>
  <si>
    <t>m 12-22</t>
  </si>
  <si>
    <t>m 22 24</t>
  </si>
  <si>
    <t>a 0-6</t>
  </si>
  <si>
    <t>a 6-12</t>
  </si>
  <si>
    <t>a 12-22</t>
  </si>
  <si>
    <t>a 22-24</t>
  </si>
  <si>
    <t>Total Hours</t>
  </si>
  <si>
    <t>On-peak</t>
  </si>
  <si>
    <t>Off-Peak</t>
  </si>
  <si>
    <t>Other</t>
  </si>
  <si>
    <t>Monday</t>
  </si>
  <si>
    <t>Days Closed per Year</t>
  </si>
  <si>
    <t>Tuesday</t>
  </si>
  <si>
    <t>Weeks Closed per Year</t>
  </si>
  <si>
    <t>Wednesday</t>
  </si>
  <si>
    <t>Thursday</t>
  </si>
  <si>
    <t>Weeks/Year</t>
  </si>
  <si>
    <t>Friday</t>
  </si>
  <si>
    <t>Hours/Week</t>
  </si>
  <si>
    <t>Saturday</t>
  </si>
  <si>
    <t>Calculated Hours/Year</t>
  </si>
  <si>
    <t>Sunday</t>
  </si>
  <si>
    <t xml:space="preserve"> Item 2</t>
  </si>
  <si>
    <t>Project Completion Date</t>
  </si>
  <si>
    <t xml:space="preserve">Page 1 Custom Rebate SubTotal </t>
  </si>
  <si>
    <t xml:space="preserve">Custom Rebate Total </t>
  </si>
  <si>
    <t>Societal Discount Rate (WACC)</t>
  </si>
  <si>
    <t>Line Loss Factor - Demand</t>
  </si>
  <si>
    <t>Line Loss Factor - Energy</t>
  </si>
  <si>
    <t>Capacity Reserve Factor</t>
  </si>
  <si>
    <t xml:space="preserve"> Item 3</t>
  </si>
  <si>
    <t xml:space="preserve"> Item 4</t>
  </si>
  <si>
    <t xml:space="preserve">Page 2 Custom Rebate SubTotal </t>
  </si>
  <si>
    <r>
      <rPr>
        <b/>
        <sz val="20"/>
        <color rgb="FF000000"/>
        <rFont val="Calibri"/>
      </rPr>
      <t xml:space="preserve">UniSource Custom Program Narrative Worksheet - 5/1/2025
</t>
    </r>
    <r>
      <rPr>
        <sz val="20"/>
        <color rgb="FF000000"/>
        <rFont val="Calibri"/>
      </rPr>
      <t>This worksheet format may be helpful to describe more complex custom projects. The other worksheets should be used for simple custom projects.  Only one style of worksheet needs to be submitted with the custom application.   Do Not use this form for Custom Lighting Projects.  Applications using this form for Custom Lighting Projects will require a resubmittal using the Custom Lighting worksheet.  Note:  If there is a difference in lighting schedules between existing and new the new schedule can be entered in this form or with the supporting documentation.</t>
    </r>
  </si>
  <si>
    <t>This worksheet format may be helpful to describe more complex custom projects. The other worksheets should be used for simple custom projects.  Only one style of worksheet needs to be submitted with the custom application.   Do Not use this form for Custom Lighting Projects.  Applications using this form for Custom Lighting Projects will require a resubmittal using the Custom Lighting worksheet.  Note:  If there is a difference in lighting schedules between existing and new the new schedule can be entered in this form or with the supporting documentation.</t>
  </si>
  <si>
    <r>
      <t xml:space="preserve">The project will be:
</t>
    </r>
    <r>
      <rPr>
        <sz val="9"/>
        <rFont val="Calibri"/>
        <family val="2"/>
      </rPr>
      <t>(Select from dropdown at right =&gt;)</t>
    </r>
  </si>
  <si>
    <r>
      <t xml:space="preserve">Is the existing equipment operational:
</t>
    </r>
    <r>
      <rPr>
        <sz val="9"/>
        <rFont val="Calibri"/>
        <family val="2"/>
      </rPr>
      <t>(Select from dropdown at right =&gt; )</t>
    </r>
  </si>
  <si>
    <t xml:space="preserve">Yes </t>
  </si>
  <si>
    <t>Commercial Refrigeration</t>
  </si>
  <si>
    <r>
      <t xml:space="preserve">Please select major system that applies to project:
</t>
    </r>
    <r>
      <rPr>
        <sz val="8"/>
        <rFont val="Arial"/>
        <family val="2"/>
      </rPr>
      <t>(Select from dropdown at right =&gt;)</t>
    </r>
  </si>
  <si>
    <t>No</t>
  </si>
  <si>
    <t>New Equipment</t>
  </si>
  <si>
    <t>Industrial Refrigeration</t>
  </si>
  <si>
    <t>Project Scope:</t>
  </si>
  <si>
    <t>Replacement of Existing Equipment</t>
  </si>
  <si>
    <r>
      <t>If there is any change in the project scope or timeline, contact the Commercial Electric</t>
    </r>
    <r>
      <rPr>
        <i/>
        <sz val="10"/>
        <rFont val="Calibri"/>
        <family val="2"/>
      </rPr>
      <t xml:space="preserve"> </t>
    </r>
    <r>
      <rPr>
        <sz val="10"/>
        <rFont val="Calibri"/>
        <family val="2"/>
      </rPr>
      <t>team immediately. You will be asked to describe the changed scope in writing, and a revised reservation letter may need to be issued</t>
    </r>
    <r>
      <rPr>
        <sz val="11"/>
        <rFont val="Calibri"/>
        <family val="2"/>
      </rPr>
      <t>.</t>
    </r>
  </si>
  <si>
    <t>Both New Equipment and Replacement of Existing Equipment</t>
  </si>
  <si>
    <t>Process Cooling</t>
  </si>
  <si>
    <t>Compressed Air</t>
  </si>
  <si>
    <t>Existing System, if it is not past its useful life. Include system description, equipment age and operating efficiencies. Material and labor costs are $0.</t>
  </si>
  <si>
    <t xml:space="preserve">     Baseline or Existing System Summary</t>
  </si>
  <si>
    <t xml:space="preserve">Standard Practice (not high-efficiency) equipment if the system is new or the existing system is past its useful life. Provide the material and labor cost for the standard practice equipment
</t>
  </si>
  <si>
    <r>
      <t xml:space="preserve">Choose Baseline System Type
</t>
    </r>
    <r>
      <rPr>
        <sz val="9"/>
        <rFont val="Calibri"/>
        <family val="2"/>
      </rPr>
      <t>(Select from dropdown at right =&gt;)</t>
    </r>
  </si>
  <si>
    <t xml:space="preserve">Existing System, if it is not past its useful life. Include system description, equipment age and operating efficiencies. Material and labor costs are $0.
Standard Practice (not high-efficiency) equipment if the system is new or the existing system is past its useful life. Provide the material and labor cost for the standard practice equipment
</t>
  </si>
  <si>
    <t>Existing System</t>
  </si>
  <si>
    <t>Describe Baseline System</t>
  </si>
  <si>
    <t>Standard Practice</t>
  </si>
  <si>
    <t xml:space="preserve">     Proposed New System</t>
  </si>
  <si>
    <t xml:space="preserve">Provide a detailed description of the proposed system. Include the following information: proposed system description, existing equipment affected, operating efficiencies for new equipment, material costs, labor costs and expected useful life. Attach additional sheets as required </t>
  </si>
  <si>
    <t xml:space="preserve">     Calculation Methodology</t>
  </si>
  <si>
    <t>Describe method used to calculate energy savings (including spreadsheets and applicable data sheets that support methodology).  Attach additional sheets as required</t>
  </si>
  <si>
    <t xml:space="preserve">     Incentive Calculations</t>
  </si>
  <si>
    <t>Total Project Cost (internal labor costs are not to be included):</t>
  </si>
  <si>
    <t>Annual Electric Savings (in kWh):</t>
  </si>
  <si>
    <t>Annual Operating Hours:</t>
  </si>
  <si>
    <t>Simple Payback Period</t>
  </si>
  <si>
    <t>Estimated Demand Reduction (kW):</t>
  </si>
  <si>
    <t>Requested incentive @ $0.06 per kwh reduced annually:</t>
  </si>
  <si>
    <t>Incentive cannot exceed 75 percent of the incremental measure cost and must meet all program terms and conditions.</t>
  </si>
  <si>
    <t>General Submittal Requirements</t>
  </si>
  <si>
    <t>Before submitting your application, please review the items listed below.  If any of these are missing a program representative will contact you.  Until we have receive these items to complete the application, the appliaction will be put on hold.  While on hold a application will not be processed.</t>
  </si>
  <si>
    <t>1.  GENERAL ITEMS</t>
  </si>
  <si>
    <t>Specification Sheets</t>
  </si>
  <si>
    <t>●</t>
  </si>
  <si>
    <t>A manufacturer's specification/data sheet are required for all custom measures.   Specification sheets should be the same as submitted by the Contractor to the Customer as part of the project submittal process.</t>
  </si>
  <si>
    <t>Plans/Calculations</t>
  </si>
  <si>
    <t>Projects with more than 10 units (motors, pumps, air handlers, etc)  must include a floor plan showing unit locations, unit names, and unit sizes.</t>
  </si>
  <si>
    <t xml:space="preserve">Custom Applications:  Equipment sizing calculations (load calcs) and energy savings calculations must be submitted as part of the application documentation. </t>
  </si>
  <si>
    <t xml:space="preserve">Custom Applications:  Project cost with detailed equipment schedule and installation costs must be submitted as part of the application documentation. </t>
  </si>
  <si>
    <t xml:space="preserve">Final Applications:  Final invoices documenting these costs must be must be included as part of the final application submission. </t>
  </si>
  <si>
    <t>TEP Avoided Costs</t>
  </si>
  <si>
    <t>UNSE Avoided Costs</t>
  </si>
  <si>
    <t>Lighting</t>
  </si>
  <si>
    <t>Miscellaneous/Motors</t>
  </si>
  <si>
    <t>Refrigeration/Plug Loads</t>
  </si>
  <si>
    <t>ACEER</t>
  </si>
  <si>
    <t>HotelRmCtrl</t>
  </si>
  <si>
    <t>Daylighting</t>
  </si>
  <si>
    <t>ExitSigns</t>
  </si>
  <si>
    <t>HIDOutdoor</t>
  </si>
  <si>
    <t>LEDRefrigStrip</t>
  </si>
  <si>
    <t>CoggedVBELT</t>
  </si>
  <si>
    <t>ComputerPMSystem</t>
  </si>
  <si>
    <t>HPWaterHeater</t>
  </si>
  <si>
    <t>SmartStrips</t>
  </si>
  <si>
    <t>ASHctrl</t>
  </si>
  <si>
    <t>Central Air Conditioners &lt;5.4 Ton</t>
  </si>
  <si>
    <t>Heat Pump &lt;5.4 Tons</t>
  </si>
  <si>
    <t>CanopyLED</t>
  </si>
  <si>
    <t>ComputerPMS</t>
  </si>
  <si>
    <t>VSDs</t>
  </si>
  <si>
    <t>ACSEER</t>
  </si>
  <si>
    <t>HPEER</t>
  </si>
  <si>
    <t>Delamping</t>
  </si>
  <si>
    <t>LEDTraffic</t>
  </si>
  <si>
    <t>InductionOut</t>
  </si>
  <si>
    <t>KitchenDCV</t>
  </si>
  <si>
    <t>DoorCloser</t>
  </si>
  <si>
    <t>Central Air Conditioners &gt;5.4 Ton</t>
  </si>
  <si>
    <t>Heat Pump &gt;5.4 Ton</t>
  </si>
  <si>
    <t> </t>
  </si>
  <si>
    <t>ExteriorHIDtoLED</t>
  </si>
  <si>
    <t>VendingMiser</t>
  </si>
  <si>
    <t>ChillersAirCool</t>
  </si>
  <si>
    <t>HPSEER</t>
  </si>
  <si>
    <t>HIDIndoor</t>
  </si>
  <si>
    <t>LEDOut</t>
  </si>
  <si>
    <t>LabFumeHood</t>
  </si>
  <si>
    <t>EFFCompressor</t>
  </si>
  <si>
    <t xml:space="preserve">Energy Management System </t>
  </si>
  <si>
    <t>HIDOut</t>
  </si>
  <si>
    <t>ChillersWaterCool</t>
  </si>
  <si>
    <t>PTHP</t>
  </si>
  <si>
    <t>InductionIndoor</t>
  </si>
  <si>
    <t>LEDTubesOutdoor</t>
  </si>
  <si>
    <t>AirComp</t>
  </si>
  <si>
    <t>EFFCondenser</t>
  </si>
  <si>
    <t>HVAC Test and Repair</t>
  </si>
  <si>
    <t>LEDHighBayIndoor</t>
  </si>
  <si>
    <t>CO2Sensor</t>
  </si>
  <si>
    <t>VRF</t>
  </si>
  <si>
    <t>LEDIndoor</t>
  </si>
  <si>
    <t>PSMHOut</t>
  </si>
  <si>
    <t>AirCompCyclingDryer</t>
  </si>
  <si>
    <t>EvapFanCtrls</t>
  </si>
  <si>
    <t>Programmable Thermostat</t>
  </si>
  <si>
    <t>LEDTubesOut</t>
  </si>
  <si>
    <t>COSensor</t>
  </si>
  <si>
    <t>LEDTubesIndoor</t>
  </si>
  <si>
    <t>AirCompDrainTrap</t>
  </si>
  <si>
    <t>FltgHeadControls</t>
  </si>
  <si>
    <t>Shade Screen</t>
  </si>
  <si>
    <t>HiEEVapFan</t>
  </si>
  <si>
    <t>Economizers</t>
  </si>
  <si>
    <t>OccSensor</t>
  </si>
  <si>
    <t>MotorsGreen</t>
  </si>
  <si>
    <t>StripCurtains</t>
  </si>
  <si>
    <t>EMSDelivery</t>
  </si>
  <si>
    <t>PremiumT8</t>
  </si>
  <si>
    <t>MotorsODP</t>
  </si>
  <si>
    <t>HiEFrigFreezers</t>
  </si>
  <si>
    <t>ProgTStats</t>
  </si>
  <si>
    <t>PSMHIndoor</t>
  </si>
  <si>
    <t>MotorsTEFC</t>
  </si>
  <si>
    <t>PTAC</t>
  </si>
  <si>
    <t>MotorsVSD</t>
  </si>
  <si>
    <t>ShadeScreens</t>
  </si>
  <si>
    <t>WindowFilms</t>
  </si>
  <si>
    <t>TestRpr</t>
  </si>
  <si>
    <t>RetroComm</t>
  </si>
  <si>
    <t>EUL</t>
  </si>
  <si>
    <t>Year</t>
  </si>
  <si>
    <t>*Capacity $/kW-year</t>
  </si>
  <si>
    <t>**Measure Avoided Cost ($/kWh)</t>
  </si>
  <si>
    <t>HP_Water_Heater</t>
  </si>
  <si>
    <t>*Source: TEP Load Shape Librabry with Avoided Costs (7_14_2014)</t>
  </si>
  <si>
    <t>**Source: TEP Avoided Capacity 20140513_for 2015 and 2016</t>
  </si>
  <si>
    <t>Updated Year 1 to 2015_2014_05_08_LDW</t>
  </si>
  <si>
    <t>Change Date</t>
  </si>
  <si>
    <t>Notes</t>
  </si>
  <si>
    <t>Updated avoided cost tables to align with 2025-04-03 IAT, including custom program cost provided by Mike Penn in SCT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</si>
</sst>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409]mmmm\ d\,\ yyyy;@"/>
    <numFmt numFmtId="167" formatCode="#,##0.0"/>
    <numFmt numFmtId="168" formatCode="[$-409]h:mm\ AM/PM;@"/>
    <numFmt numFmtId="169" formatCode="#,##0.00;[Red]\(#,##0.00\)"/>
    <numFmt numFmtId="170" formatCode="0.000000000000000"/>
    <numFmt numFmtId="171" formatCode="0.0000000000"/>
    <numFmt numFmtId="172" formatCode="0.00000"/>
    <numFmt numFmtId="173" formatCode="#,##0.00000"/>
    <numFmt numFmtId="174" formatCode="0.00000000000000000"/>
    <numFmt numFmtId="175" formatCode="0.000%"/>
  </numFmts>
  <fonts count="88">
    <font>
      <sz val="10"/>
      <name val="Arial"/>
    </font>
    <font>
      <sz val="11"/>
      <color theme="1"/>
      <name val="Calibri"/>
      <family val="2"/>
      <scheme val="minor"/>
    </font>
    <font>
      <b/>
      <sz val="10"/>
      <name val="Arial"/>
      <family val="2"/>
    </font>
    <font>
      <i/>
      <sz val="10"/>
      <name val="Arial"/>
      <family val="2"/>
    </font>
    <font>
      <b/>
      <sz val="22"/>
      <name val="Arial"/>
      <family val="2"/>
    </font>
    <font>
      <sz val="12"/>
      <name val="Arial"/>
      <family val="2"/>
    </font>
    <font>
      <sz val="11.5"/>
      <name val="Arial"/>
      <family val="2"/>
    </font>
    <font>
      <u/>
      <sz val="22"/>
      <color indexed="12"/>
      <name val="Arial"/>
      <family val="2"/>
    </font>
    <font>
      <b/>
      <sz val="20"/>
      <name val="Arial"/>
      <family val="2"/>
    </font>
    <font>
      <b/>
      <sz val="11.5"/>
      <color indexed="8"/>
      <name val="Arial"/>
      <family val="2"/>
    </font>
    <font>
      <sz val="11.5"/>
      <color indexed="8"/>
      <name val="Arial"/>
      <family val="2"/>
    </font>
    <font>
      <b/>
      <sz val="12"/>
      <name val="Arial"/>
      <family val="2"/>
    </font>
    <font>
      <sz val="10"/>
      <color indexed="8"/>
      <name val="Arial"/>
      <family val="2"/>
    </font>
    <font>
      <sz val="9"/>
      <name val="Arial"/>
      <family val="2"/>
    </font>
    <font>
      <sz val="8"/>
      <name val="Arial"/>
      <family val="2"/>
    </font>
    <font>
      <b/>
      <sz val="24"/>
      <name val="Arial"/>
      <family val="2"/>
    </font>
    <font>
      <b/>
      <sz val="12"/>
      <name val="Helv"/>
    </font>
    <font>
      <sz val="10"/>
      <color indexed="12"/>
      <name val="Helv"/>
    </font>
    <font>
      <b/>
      <sz val="10"/>
      <name val="Helv"/>
    </font>
    <font>
      <sz val="10"/>
      <color indexed="10"/>
      <name val="Arial"/>
      <family val="2"/>
    </font>
    <font>
      <sz val="10"/>
      <name val="Helv"/>
    </font>
    <font>
      <sz val="10"/>
      <color indexed="9"/>
      <name val="Arial"/>
      <family val="2"/>
    </font>
    <font>
      <sz val="10"/>
      <name val="Arial"/>
      <family val="2"/>
    </font>
    <font>
      <sz val="10"/>
      <name val="Arial"/>
      <family val="2"/>
    </font>
    <font>
      <sz val="11"/>
      <name val="Calibri"/>
      <family val="2"/>
    </font>
    <font>
      <sz val="10"/>
      <name val="Calibri"/>
      <family val="2"/>
    </font>
    <font>
      <i/>
      <sz val="10"/>
      <name val="Calibri"/>
      <family val="2"/>
    </font>
    <font>
      <sz val="9"/>
      <name val="Calibri"/>
      <family val="2"/>
    </font>
    <font>
      <b/>
      <sz val="14"/>
      <name val="Arial"/>
      <family val="2"/>
    </font>
    <font>
      <sz val="10"/>
      <name val="Arial MT"/>
    </font>
    <font>
      <b/>
      <sz val="20"/>
      <color indexed="9"/>
      <name val="Arial"/>
      <family val="2"/>
    </font>
    <font>
      <b/>
      <u/>
      <sz val="10"/>
      <name val="Arial"/>
      <family val="2"/>
    </font>
    <font>
      <b/>
      <i/>
      <sz val="10"/>
      <name val="Arial"/>
      <family val="2"/>
    </font>
    <font>
      <b/>
      <sz val="18"/>
      <name val="Arial"/>
      <family val="2"/>
    </font>
    <font>
      <b/>
      <sz val="18"/>
      <color indexed="62"/>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2"/>
      <name val="Times New Roman"/>
      <family val="1"/>
    </font>
    <font>
      <b/>
      <sz val="11"/>
      <color indexed="63"/>
      <name val="Calibri"/>
      <family val="2"/>
    </font>
    <font>
      <sz val="11"/>
      <color indexed="10"/>
      <name val="Calibri"/>
      <family val="2"/>
    </font>
    <font>
      <b/>
      <sz val="10"/>
      <color indexed="9"/>
      <name val="Arial"/>
      <family val="2"/>
    </font>
    <font>
      <b/>
      <sz val="10"/>
      <color indexed="10"/>
      <name val="Arial"/>
      <family val="2"/>
    </font>
    <font>
      <b/>
      <i/>
      <sz val="12"/>
      <name val="Arial"/>
      <family val="2"/>
    </font>
    <font>
      <sz val="10"/>
      <name val="Times New Roman"/>
      <family val="1"/>
    </font>
    <font>
      <u/>
      <sz val="11"/>
      <color indexed="12"/>
      <name val="Calibri"/>
      <family val="2"/>
    </font>
    <font>
      <u/>
      <sz val="7.5"/>
      <color indexed="12"/>
      <name val="Arial"/>
      <family val="2"/>
    </font>
    <font>
      <b/>
      <i/>
      <sz val="10"/>
      <color indexed="8"/>
      <name val="Arial"/>
      <family val="2"/>
    </font>
    <font>
      <b/>
      <sz val="11"/>
      <color indexed="16"/>
      <name val="Times New Roman"/>
      <family val="1"/>
    </font>
    <font>
      <b/>
      <sz val="10"/>
      <color indexed="13"/>
      <name val="Arial"/>
      <family val="2"/>
    </font>
    <font>
      <b/>
      <sz val="22"/>
      <name val="Calibri"/>
      <family val="2"/>
    </font>
    <font>
      <sz val="11"/>
      <name val="Calibri"/>
      <family val="2"/>
      <scheme val="minor"/>
    </font>
    <font>
      <sz val="12"/>
      <color rgb="FF000000"/>
      <name val="Arial"/>
      <family val="2"/>
    </font>
    <font>
      <b/>
      <sz val="20"/>
      <color theme="3" tint="0.39997558519241921"/>
      <name val="Arial"/>
      <family val="2"/>
    </font>
    <font>
      <b/>
      <sz val="26"/>
      <color theme="3" tint="0.39997558519241921"/>
      <name val="Arial"/>
      <family val="2"/>
    </font>
    <font>
      <b/>
      <sz val="18"/>
      <color rgb="FFFF0000"/>
      <name val="Arial"/>
      <family val="2"/>
    </font>
    <font>
      <b/>
      <sz val="11"/>
      <color rgb="FF337867"/>
      <name val="Calibri"/>
      <family val="2"/>
    </font>
    <font>
      <sz val="10"/>
      <name val="Calibri"/>
      <family val="2"/>
      <scheme val="minor"/>
    </font>
    <font>
      <b/>
      <i/>
      <sz val="10"/>
      <color rgb="FFFF0000"/>
      <name val="Arial"/>
      <family val="2"/>
    </font>
    <font>
      <b/>
      <sz val="10"/>
      <color rgb="FFFF0000"/>
      <name val="Arial"/>
      <family val="2"/>
    </font>
    <font>
      <b/>
      <sz val="14"/>
      <color theme="0"/>
      <name val="Arial"/>
      <family val="2"/>
    </font>
    <font>
      <u/>
      <sz val="16"/>
      <color indexed="12"/>
      <name val="Arial"/>
      <family val="2"/>
    </font>
    <font>
      <b/>
      <sz val="16"/>
      <name val="Arial"/>
      <family val="2"/>
    </font>
    <font>
      <b/>
      <sz val="20"/>
      <name val="Calibri"/>
      <family val="2"/>
    </font>
    <font>
      <sz val="10"/>
      <color rgb="FFFF0000"/>
      <name val="Arial"/>
      <family val="2"/>
    </font>
    <font>
      <sz val="11"/>
      <color rgb="FFFF0000"/>
      <name val="Calibri"/>
      <family val="2"/>
    </font>
    <font>
      <b/>
      <sz val="11"/>
      <color theme="1"/>
      <name val="Calibri"/>
      <family val="2"/>
      <scheme val="minor"/>
    </font>
    <font>
      <b/>
      <sz val="15"/>
      <name val="Calibri"/>
      <family val="2"/>
      <scheme val="minor"/>
    </font>
    <font>
      <b/>
      <sz val="10"/>
      <name val="Calibri"/>
      <family val="2"/>
      <scheme val="minor"/>
    </font>
    <font>
      <b/>
      <sz val="14"/>
      <color theme="1"/>
      <name val="Calibri"/>
      <family val="2"/>
      <scheme val="minor"/>
    </font>
    <font>
      <b/>
      <sz val="14"/>
      <color rgb="FF000000"/>
      <name val="Calibri"/>
      <family val="2"/>
    </font>
    <font>
      <b/>
      <sz val="9"/>
      <name val="Calibri"/>
      <family val="2"/>
      <scheme val="minor"/>
    </font>
    <font>
      <sz val="9"/>
      <name val="Calibri"/>
      <family val="2"/>
      <scheme val="minor"/>
    </font>
    <font>
      <sz val="9"/>
      <color rgb="FF000000"/>
      <name val="Calibri"/>
      <family val="2"/>
      <scheme val="minor"/>
    </font>
    <font>
      <sz val="8"/>
      <name val="Calibri"/>
      <family val="2"/>
      <scheme val="minor"/>
    </font>
    <font>
      <b/>
      <sz val="8"/>
      <name val="Calibri"/>
      <family val="2"/>
      <scheme val="minor"/>
    </font>
    <font>
      <b/>
      <sz val="10"/>
      <color rgb="FF000000"/>
      <name val="Arial"/>
      <family val="2"/>
    </font>
    <font>
      <sz val="10"/>
      <color theme="1"/>
      <name val="Calibri"/>
      <family val="2"/>
      <scheme val="minor"/>
    </font>
    <font>
      <b/>
      <sz val="20"/>
      <color rgb="FF000000"/>
      <name val="Calibri"/>
    </font>
    <font>
      <sz val="20"/>
      <color rgb="FF000000"/>
      <name val="Calibri"/>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17"/>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theme="6" tint="0.79998168889431442"/>
        <bgColor rgb="FF000000"/>
      </patternFill>
    </fill>
    <fill>
      <patternFill patternType="solid">
        <fgColor theme="5" tint="0.79998168889431442"/>
        <bgColor rgb="FF000000"/>
      </patternFill>
    </fill>
    <fill>
      <patternFill patternType="solid">
        <fgColor theme="6" tint="0.59999389629810485"/>
        <bgColor rgb="FF000000"/>
      </patternFill>
    </fill>
    <fill>
      <patternFill patternType="solid">
        <fgColor theme="5" tint="0.59999389629810485"/>
        <bgColor rgb="FF000000"/>
      </patternFill>
    </fill>
    <fill>
      <patternFill patternType="solid">
        <fgColor rgb="FFFF66FF"/>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double">
        <color indexed="0"/>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14">
    <xf numFmtId="0" fontId="0" fillId="0" borderId="0">
      <alignment horizontal="left"/>
    </xf>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3"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7" borderId="0" applyNumberFormat="0" applyBorder="0" applyAlignment="0" applyProtection="0"/>
    <xf numFmtId="0" fontId="35" fillId="4"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10" borderId="0" applyNumberFormat="0" applyBorder="0" applyAlignment="0" applyProtection="0"/>
    <xf numFmtId="0" fontId="36" fillId="4"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7" fillId="16" borderId="0" applyNumberFormat="0" applyBorder="0" applyAlignment="0" applyProtection="0"/>
    <xf numFmtId="0" fontId="38" fillId="2" borderId="1" applyNumberFormat="0" applyAlignment="0" applyProtection="0"/>
    <xf numFmtId="0" fontId="39" fillId="17" borderId="2"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3" fontId="2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35" fillId="0" borderId="0" applyFont="0" applyFill="0" applyBorder="0" applyAlignment="0" applyProtection="0"/>
    <xf numFmtId="44" fontId="52" fillId="0" borderId="0" applyFont="0" applyFill="0" applyBorder="0" applyAlignment="0" applyProtection="0"/>
    <xf numFmtId="5" fontId="22" fillId="0" borderId="0" applyFont="0" applyFill="0" applyBorder="0" applyAlignment="0" applyProtection="0"/>
    <xf numFmtId="14" fontId="22" fillId="0" borderId="0" applyFont="0" applyFill="0" applyBorder="0" applyAlignment="0" applyProtection="0"/>
    <xf numFmtId="0" fontId="40" fillId="0" borderId="0" applyNumberFormat="0" applyFill="0" applyBorder="0" applyAlignment="0" applyProtection="0"/>
    <xf numFmtId="2" fontId="22" fillId="0" borderId="0" applyFont="0" applyFill="0" applyBorder="0" applyAlignment="0" applyProtection="0"/>
    <xf numFmtId="0" fontId="41" fillId="18" borderId="0" applyNumberFormat="0" applyBorder="0" applyAlignment="0" applyProtection="0"/>
    <xf numFmtId="0" fontId="33" fillId="0" borderId="0" applyNumberFormat="0" applyFont="0" applyFill="0" applyAlignment="0" applyProtection="0"/>
    <xf numFmtId="0" fontId="11" fillId="0" borderId="0" applyNumberFormat="0" applyFon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7"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3" fillId="8" borderId="1" applyNumberFormat="0" applyAlignment="0" applyProtection="0"/>
    <xf numFmtId="0" fontId="44" fillId="0" borderId="4" applyNumberFormat="0" applyFill="0" applyAlignment="0" applyProtection="0"/>
    <xf numFmtId="0" fontId="45" fillId="8" borderId="0" applyNumberFormat="0" applyBorder="0" applyAlignment="0" applyProtection="0"/>
    <xf numFmtId="0" fontId="22" fillId="0" borderId="0"/>
    <xf numFmtId="0" fontId="20" fillId="0" borderId="0"/>
    <xf numFmtId="0" fontId="29" fillId="0" borderId="0"/>
    <xf numFmtId="0" fontId="22" fillId="0" borderId="0">
      <alignment horizontal="left"/>
    </xf>
    <xf numFmtId="0" fontId="22" fillId="0" borderId="0">
      <alignment horizontal="left"/>
    </xf>
    <xf numFmtId="0" fontId="23" fillId="0" borderId="0">
      <alignment horizontal="left"/>
    </xf>
    <xf numFmtId="0" fontId="22" fillId="0" borderId="0">
      <alignment horizontal="left"/>
    </xf>
    <xf numFmtId="0" fontId="20" fillId="0" borderId="0"/>
    <xf numFmtId="0" fontId="20" fillId="0" borderId="0"/>
    <xf numFmtId="0" fontId="22" fillId="0" borderId="0">
      <alignment horizontal="left"/>
    </xf>
    <xf numFmtId="0" fontId="22" fillId="0" borderId="0">
      <alignment horizontal="left"/>
    </xf>
    <xf numFmtId="0" fontId="22" fillId="0" borderId="0"/>
    <xf numFmtId="0" fontId="22" fillId="0" borderId="0">
      <alignment horizontal="left"/>
    </xf>
    <xf numFmtId="0" fontId="5" fillId="0" borderId="0"/>
    <xf numFmtId="0" fontId="35" fillId="0" borderId="0"/>
    <xf numFmtId="0" fontId="5" fillId="0" borderId="0"/>
    <xf numFmtId="0" fontId="22" fillId="0" borderId="0">
      <alignment horizontal="left"/>
    </xf>
    <xf numFmtId="0" fontId="20" fillId="0" borderId="0"/>
    <xf numFmtId="0" fontId="22" fillId="0" borderId="0">
      <alignment horizontal="left"/>
    </xf>
    <xf numFmtId="0" fontId="35" fillId="0" borderId="0"/>
    <xf numFmtId="0" fontId="22" fillId="0" borderId="0">
      <alignment horizontal="left"/>
    </xf>
    <xf numFmtId="0" fontId="22" fillId="0" borderId="0">
      <alignment horizontal="left"/>
    </xf>
    <xf numFmtId="0" fontId="35" fillId="0" borderId="0"/>
    <xf numFmtId="0" fontId="22" fillId="0" borderId="0">
      <alignment horizontal="left"/>
    </xf>
    <xf numFmtId="0" fontId="20" fillId="0" borderId="0"/>
    <xf numFmtId="0" fontId="22" fillId="0" borderId="0"/>
    <xf numFmtId="0" fontId="29" fillId="0" borderId="0"/>
    <xf numFmtId="0" fontId="29" fillId="0" borderId="0"/>
    <xf numFmtId="0" fontId="29" fillId="0" borderId="0"/>
    <xf numFmtId="0" fontId="46" fillId="5" borderId="5" applyNumberFormat="0" applyFont="0" applyAlignment="0" applyProtection="0"/>
    <xf numFmtId="0" fontId="47" fillId="2" borderId="6" applyNumberFormat="0" applyAlignment="0" applyProtection="0"/>
    <xf numFmtId="169" fontId="12" fillId="2" borderId="0">
      <alignment horizontal="right"/>
    </xf>
    <xf numFmtId="169" fontId="12" fillId="2" borderId="0">
      <alignment horizontal="right"/>
    </xf>
    <xf numFmtId="0" fontId="55" fillId="11" borderId="0">
      <alignment horizontal="center"/>
    </xf>
    <xf numFmtId="0" fontId="55" fillId="11" borderId="0">
      <alignment horizontal="center"/>
    </xf>
    <xf numFmtId="0" fontId="49" fillId="19" borderId="7"/>
    <xf numFmtId="0" fontId="49" fillId="19" borderId="7"/>
    <xf numFmtId="0" fontId="56" fillId="20" borderId="7"/>
    <xf numFmtId="0" fontId="57" fillId="19" borderId="0" applyBorder="0">
      <alignment horizontal="centerContinuous"/>
    </xf>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2" fillId="0" borderId="0" applyFont="0" applyFill="0" applyBorder="0" applyAlignment="0" applyProtection="0"/>
    <xf numFmtId="0" fontId="34" fillId="0" borderId="0" applyNumberFormat="0" applyFill="0" applyBorder="0" applyAlignment="0" applyProtection="0"/>
    <xf numFmtId="0" fontId="22" fillId="0" borderId="8" applyNumberFormat="0" applyFont="0" applyBorder="0" applyAlignment="0" applyProtection="0"/>
    <xf numFmtId="0" fontId="48" fillId="0" borderId="0" applyNumberFormat="0" applyFill="0" applyBorder="0" applyAlignment="0" applyProtection="0"/>
    <xf numFmtId="0" fontId="22" fillId="0" borderId="0">
      <alignment horizontal="left"/>
    </xf>
    <xf numFmtId="0" fontId="1" fillId="0" borderId="0"/>
    <xf numFmtId="0" fontId="1" fillId="0" borderId="0"/>
  </cellStyleXfs>
  <cellXfs count="377">
    <xf numFmtId="0" fontId="0" fillId="0" borderId="0" xfId="0">
      <alignment horizontal="left"/>
    </xf>
    <xf numFmtId="0" fontId="24" fillId="21" borderId="9" xfId="0" applyFont="1" applyFill="1" applyBorder="1" applyAlignment="1">
      <alignment vertical="center"/>
    </xf>
    <xf numFmtId="0" fontId="24" fillId="21" borderId="0" xfId="0" applyFont="1" applyFill="1" applyAlignment="1">
      <alignment vertical="center"/>
    </xf>
    <xf numFmtId="0" fontId="24" fillId="21" borderId="10" xfId="0" applyFont="1" applyFill="1" applyBorder="1" applyAlignment="1">
      <alignment horizontal="left" vertical="center"/>
    </xf>
    <xf numFmtId="0" fontId="0" fillId="21" borderId="0" xfId="0" applyFill="1" applyProtection="1">
      <alignment horizontal="left"/>
      <protection hidden="1"/>
    </xf>
    <xf numFmtId="0" fontId="0" fillId="21" borderId="0" xfId="0" applyFill="1" applyProtection="1">
      <alignment horizontal="left"/>
      <protection locked="0"/>
    </xf>
    <xf numFmtId="0" fontId="0" fillId="21" borderId="0" xfId="0" applyFill="1" applyAlignment="1" applyProtection="1">
      <alignment horizontal="center"/>
      <protection hidden="1"/>
    </xf>
    <xf numFmtId="0" fontId="0" fillId="21" borderId="11" xfId="0" applyFill="1" applyBorder="1" applyAlignment="1" applyProtection="1">
      <alignment horizontal="center"/>
      <protection hidden="1"/>
    </xf>
    <xf numFmtId="0" fontId="22" fillId="21" borderId="0" xfId="65" applyFill="1">
      <alignment horizontal="left"/>
    </xf>
    <xf numFmtId="0" fontId="30" fillId="22" borderId="9" xfId="65" applyFont="1" applyFill="1" applyBorder="1" applyAlignment="1">
      <alignment vertical="center"/>
    </xf>
    <xf numFmtId="0" fontId="30" fillId="22" borderId="12" xfId="65" applyFont="1" applyFill="1" applyBorder="1" applyAlignment="1">
      <alignment vertical="center"/>
    </xf>
    <xf numFmtId="0" fontId="31" fillId="21" borderId="0" xfId="65" applyFont="1" applyFill="1">
      <alignment horizontal="left"/>
    </xf>
    <xf numFmtId="0" fontId="32" fillId="21" borderId="0" xfId="65" applyFont="1" applyFill="1">
      <alignment horizontal="left"/>
    </xf>
    <xf numFmtId="0" fontId="22" fillId="21" borderId="0" xfId="65" applyFill="1" applyAlignment="1">
      <alignment horizontal="left" wrapText="1"/>
    </xf>
    <xf numFmtId="0" fontId="22" fillId="21" borderId="0" xfId="65" applyFill="1" applyAlignment="1">
      <alignment horizontal="left" indent="3"/>
    </xf>
    <xf numFmtId="0" fontId="0" fillId="22" borderId="0" xfId="0" applyFill="1">
      <alignment horizontal="left"/>
    </xf>
    <xf numFmtId="0" fontId="15" fillId="21" borderId="0" xfId="0" applyFont="1" applyFill="1" applyAlignment="1" applyProtection="1">
      <alignment horizontal="center" vertical="center" wrapText="1"/>
      <protection hidden="1"/>
    </xf>
    <xf numFmtId="0" fontId="15" fillId="21" borderId="0" xfId="0" applyFont="1" applyFill="1" applyAlignment="1" applyProtection="1">
      <alignment vertical="center"/>
      <protection hidden="1"/>
    </xf>
    <xf numFmtId="0" fontId="9" fillId="21" borderId="0" xfId="0" applyFont="1" applyFill="1" applyAlignment="1" applyProtection="1">
      <alignment horizontal="center" vertical="center" wrapText="1"/>
      <protection hidden="1"/>
    </xf>
    <xf numFmtId="0" fontId="2" fillId="21" borderId="13" xfId="0" applyFont="1" applyFill="1" applyBorder="1" applyAlignment="1" applyProtection="1">
      <alignment horizontal="center" vertical="center"/>
      <protection hidden="1"/>
    </xf>
    <xf numFmtId="0" fontId="21" fillId="21" borderId="0" xfId="0" applyFont="1" applyFill="1" applyProtection="1">
      <alignment horizontal="left"/>
      <protection hidden="1"/>
    </xf>
    <xf numFmtId="0" fontId="13" fillId="21" borderId="10" xfId="0" applyFont="1" applyFill="1" applyBorder="1" applyAlignment="1" applyProtection="1">
      <alignment horizontal="center"/>
      <protection hidden="1"/>
    </xf>
    <xf numFmtId="0" fontId="13" fillId="21" borderId="0" xfId="0" applyFont="1" applyFill="1" applyAlignment="1" applyProtection="1">
      <alignment horizontal="center"/>
      <protection hidden="1"/>
    </xf>
    <xf numFmtId="0" fontId="0" fillId="21" borderId="14" xfId="0" applyFill="1" applyBorder="1" applyProtection="1">
      <alignment horizontal="left"/>
      <protection hidden="1"/>
    </xf>
    <xf numFmtId="0" fontId="13" fillId="21" borderId="14" xfId="0" applyFont="1" applyFill="1" applyBorder="1" applyProtection="1">
      <alignment horizontal="left"/>
      <protection hidden="1"/>
    </xf>
    <xf numFmtId="2" fontId="13" fillId="21" borderId="0" xfId="0" applyNumberFormat="1" applyFont="1" applyFill="1" applyAlignment="1" applyProtection="1">
      <alignment horizontal="center"/>
      <protection hidden="1"/>
    </xf>
    <xf numFmtId="0" fontId="13" fillId="21" borderId="0" xfId="0" applyFont="1" applyFill="1" applyProtection="1">
      <alignment horizontal="left"/>
      <protection hidden="1"/>
    </xf>
    <xf numFmtId="0" fontId="13" fillId="21" borderId="0" xfId="0" applyFont="1" applyFill="1" applyAlignment="1" applyProtection="1">
      <alignment horizontal="right"/>
      <protection hidden="1"/>
    </xf>
    <xf numFmtId="2" fontId="2" fillId="21" borderId="14" xfId="0" applyNumberFormat="1" applyFont="1" applyFill="1" applyBorder="1" applyAlignment="1" applyProtection="1">
      <alignment horizontal="center"/>
      <protection hidden="1"/>
    </xf>
    <xf numFmtId="0" fontId="13" fillId="21" borderId="15" xfId="0" applyFont="1" applyFill="1" applyBorder="1" applyAlignment="1" applyProtection="1">
      <alignment horizontal="center"/>
      <protection hidden="1"/>
    </xf>
    <xf numFmtId="0" fontId="13" fillId="21" borderId="11" xfId="0" applyFont="1" applyFill="1" applyBorder="1" applyProtection="1">
      <alignment horizontal="left"/>
      <protection hidden="1"/>
    </xf>
    <xf numFmtId="0" fontId="0" fillId="21" borderId="16" xfId="0" applyFill="1" applyBorder="1" applyProtection="1">
      <alignment horizontal="left"/>
      <protection hidden="1"/>
    </xf>
    <xf numFmtId="0" fontId="0" fillId="21" borderId="0" xfId="0" applyFill="1" applyAlignment="1">
      <alignment horizontal="center"/>
    </xf>
    <xf numFmtId="167" fontId="0" fillId="21" borderId="0" xfId="0" applyNumberFormat="1" applyFill="1" applyAlignment="1">
      <alignment horizontal="center"/>
    </xf>
    <xf numFmtId="0" fontId="0" fillId="21" borderId="0" xfId="0" applyFill="1">
      <alignment horizontal="left"/>
    </xf>
    <xf numFmtId="3" fontId="0" fillId="21" borderId="0" xfId="0" applyNumberFormat="1" applyFill="1" applyAlignment="1">
      <alignment horizontal="center"/>
    </xf>
    <xf numFmtId="3" fontId="0" fillId="21" borderId="0" xfId="0" applyNumberFormat="1" applyFill="1" applyAlignment="1" applyProtection="1">
      <alignment horizontal="center"/>
      <protection hidden="1"/>
    </xf>
    <xf numFmtId="0" fontId="9" fillId="21" borderId="0" xfId="0" applyFont="1" applyFill="1" applyAlignment="1" applyProtection="1">
      <alignment horizontal="center" vertical="center"/>
      <protection hidden="1"/>
    </xf>
    <xf numFmtId="0" fontId="6" fillId="21" borderId="0" xfId="0" applyFont="1" applyFill="1" applyAlignment="1" applyProtection="1">
      <alignment horizontal="center" vertical="center"/>
      <protection hidden="1"/>
    </xf>
    <xf numFmtId="0" fontId="11" fillId="21" borderId="0" xfId="0" applyFont="1" applyFill="1" applyAlignment="1" applyProtection="1">
      <alignment horizontal="right" vertical="center"/>
      <protection hidden="1"/>
    </xf>
    <xf numFmtId="166" fontId="10" fillId="21" borderId="0" xfId="0" applyNumberFormat="1" applyFont="1" applyFill="1" applyAlignment="1" applyProtection="1">
      <alignment vertical="center"/>
      <protection hidden="1"/>
    </xf>
    <xf numFmtId="0" fontId="0" fillId="22" borderId="18" xfId="0" applyFill="1" applyBorder="1">
      <alignment horizontal="left"/>
    </xf>
    <xf numFmtId="0" fontId="0" fillId="22" borderId="9" xfId="0" applyFill="1" applyBorder="1">
      <alignment horizontal="left"/>
    </xf>
    <xf numFmtId="0" fontId="0" fillId="22" borderId="12" xfId="0" applyFill="1" applyBorder="1">
      <alignment horizontal="left"/>
    </xf>
    <xf numFmtId="0" fontId="0" fillId="22" borderId="14" xfId="0" applyFill="1" applyBorder="1">
      <alignment horizontal="left"/>
    </xf>
    <xf numFmtId="0" fontId="59" fillId="22" borderId="0" xfId="0" applyFont="1" applyFill="1">
      <alignment horizontal="left"/>
    </xf>
    <xf numFmtId="0" fontId="0" fillId="22" borderId="11" xfId="0" applyFill="1" applyBorder="1">
      <alignment horizontal="left"/>
    </xf>
    <xf numFmtId="0" fontId="0" fillId="22" borderId="16" xfId="0" applyFill="1" applyBorder="1">
      <alignment horizontal="left"/>
    </xf>
    <xf numFmtId="0" fontId="0" fillId="22" borderId="0" xfId="0" applyFill="1" applyAlignment="1">
      <alignment vertical="top" wrapText="1"/>
    </xf>
    <xf numFmtId="0" fontId="59" fillId="23" borderId="20" xfId="0" applyFont="1" applyFill="1" applyBorder="1" applyAlignment="1" applyProtection="1">
      <alignment horizontal="center" vertical="center"/>
      <protection locked="0"/>
    </xf>
    <xf numFmtId="168" fontId="20" fillId="23" borderId="21" xfId="0" applyNumberFormat="1" applyFont="1" applyFill="1" applyBorder="1" applyAlignment="1" applyProtection="1">
      <alignment horizontal="center"/>
      <protection locked="0"/>
    </xf>
    <xf numFmtId="0" fontId="18" fillId="23" borderId="21" xfId="0" applyFont="1" applyFill="1" applyBorder="1" applyAlignment="1" applyProtection="1">
      <alignment horizontal="center"/>
      <protection locked="0"/>
    </xf>
    <xf numFmtId="0" fontId="22" fillId="22" borderId="0" xfId="65" applyFill="1">
      <alignment horizontal="left"/>
    </xf>
    <xf numFmtId="0" fontId="11" fillId="22" borderId="0" xfId="65" applyFont="1" applyFill="1" applyAlignment="1"/>
    <xf numFmtId="0" fontId="22" fillId="21" borderId="0" xfId="0" applyFont="1" applyFill="1" applyAlignment="1" applyProtection="1">
      <alignment vertical="center" wrapText="1"/>
      <protection hidden="1"/>
    </xf>
    <xf numFmtId="0" fontId="22" fillId="22" borderId="0" xfId="0" applyFont="1" applyFill="1" applyAlignment="1" applyProtection="1">
      <alignment vertical="center" wrapText="1"/>
      <protection hidden="1"/>
    </xf>
    <xf numFmtId="0" fontId="32" fillId="22" borderId="0" xfId="65" applyFont="1" applyFill="1">
      <alignment horizontal="left"/>
    </xf>
    <xf numFmtId="0" fontId="15" fillId="21" borderId="0" xfId="0" applyFont="1" applyFill="1" applyAlignment="1" applyProtection="1">
      <alignment horizontal="left" vertical="center" wrapText="1"/>
      <protection hidden="1"/>
    </xf>
    <xf numFmtId="0" fontId="22" fillId="21" borderId="21" xfId="0" applyFont="1" applyFill="1" applyBorder="1" applyAlignment="1" applyProtection="1">
      <alignment horizontal="left" vertical="center" wrapText="1"/>
      <protection hidden="1"/>
    </xf>
    <xf numFmtId="0" fontId="28" fillId="21" borderId="0" xfId="65" applyFont="1" applyFill="1">
      <alignment horizontal="left"/>
    </xf>
    <xf numFmtId="2" fontId="13" fillId="21" borderId="11" xfId="0" applyNumberFormat="1" applyFont="1" applyFill="1" applyBorder="1" applyAlignment="1" applyProtection="1">
      <alignment horizontal="center"/>
      <protection hidden="1"/>
    </xf>
    <xf numFmtId="0" fontId="22" fillId="21" borderId="0" xfId="65" applyFill="1" applyAlignment="1">
      <alignment horizontal="left" vertical="top" wrapText="1"/>
    </xf>
    <xf numFmtId="0" fontId="2" fillId="21" borderId="0" xfId="65" applyFont="1" applyFill="1" applyAlignment="1" applyProtection="1">
      <alignment horizontal="center"/>
      <protection hidden="1"/>
    </xf>
    <xf numFmtId="0" fontId="22" fillId="21" borderId="0" xfId="65" applyFill="1" applyProtection="1">
      <alignment horizontal="left"/>
      <protection hidden="1"/>
    </xf>
    <xf numFmtId="0" fontId="2" fillId="21" borderId="0" xfId="65" applyFont="1" applyFill="1" applyAlignment="1">
      <alignment horizontal="center" vertical="top"/>
    </xf>
    <xf numFmtId="0" fontId="22" fillId="21" borderId="0" xfId="0" applyFont="1" applyFill="1" applyAlignment="1">
      <alignment horizontal="left" vertical="center"/>
    </xf>
    <xf numFmtId="0" fontId="22" fillId="21" borderId="0" xfId="0" applyFont="1" applyFill="1" applyAlignment="1">
      <alignment horizontal="left" vertical="center" indent="2"/>
    </xf>
    <xf numFmtId="0" fontId="22" fillId="21" borderId="0" xfId="0" applyFont="1" applyFill="1" applyAlignment="1">
      <alignment horizontal="left" vertical="center" wrapText="1"/>
    </xf>
    <xf numFmtId="0" fontId="22" fillId="21" borderId="0" xfId="0" applyFont="1" applyFill="1" applyAlignment="1">
      <alignment horizontal="left" vertical="center" indent="4"/>
    </xf>
    <xf numFmtId="0" fontId="22" fillId="21" borderId="0" xfId="0" applyFont="1" applyFill="1" applyAlignment="1">
      <alignment horizontal="left" vertical="center" wrapText="1" indent="2"/>
    </xf>
    <xf numFmtId="0" fontId="2" fillId="24" borderId="23" xfId="0" applyFont="1" applyFill="1" applyBorder="1" applyAlignment="1" applyProtection="1">
      <protection hidden="1"/>
    </xf>
    <xf numFmtId="0" fontId="2" fillId="24" borderId="24" xfId="0" applyFont="1" applyFill="1" applyBorder="1" applyAlignment="1" applyProtection="1">
      <protection hidden="1"/>
    </xf>
    <xf numFmtId="0" fontId="2" fillId="24" borderId="0" xfId="0" applyFont="1" applyFill="1" applyAlignment="1" applyProtection="1">
      <protection hidden="1"/>
    </xf>
    <xf numFmtId="0" fontId="2" fillId="24" borderId="0" xfId="0" applyFont="1" applyFill="1" applyAlignment="1" applyProtection="1">
      <alignment horizontal="right" vertical="center"/>
      <protection hidden="1"/>
    </xf>
    <xf numFmtId="165" fontId="2" fillId="24" borderId="0" xfId="0" applyNumberFormat="1" applyFont="1" applyFill="1" applyAlignment="1" applyProtection="1">
      <alignment horizontal="right" vertical="center"/>
      <protection hidden="1"/>
    </xf>
    <xf numFmtId="0" fontId="2" fillId="24" borderId="25" xfId="0" applyFont="1" applyFill="1" applyBorder="1" applyAlignment="1" applyProtection="1">
      <alignment horizontal="left" vertical="center"/>
      <protection hidden="1"/>
    </xf>
    <xf numFmtId="0" fontId="2" fillId="24" borderId="26" xfId="0" applyFont="1" applyFill="1" applyBorder="1" applyAlignment="1" applyProtection="1">
      <protection hidden="1"/>
    </xf>
    <xf numFmtId="0" fontId="2" fillId="24" borderId="27" xfId="0" applyFont="1" applyFill="1" applyBorder="1" applyAlignment="1" applyProtection="1">
      <protection hidden="1"/>
    </xf>
    <xf numFmtId="0" fontId="2" fillId="24" borderId="9" xfId="0" applyFont="1" applyFill="1" applyBorder="1" applyAlignment="1" applyProtection="1">
      <protection hidden="1"/>
    </xf>
    <xf numFmtId="0" fontId="2" fillId="24" borderId="9" xfId="0" applyFont="1" applyFill="1" applyBorder="1" applyAlignment="1" applyProtection="1">
      <alignment horizontal="right" vertical="center"/>
      <protection hidden="1"/>
    </xf>
    <xf numFmtId="165" fontId="2" fillId="24" borderId="9" xfId="0" applyNumberFormat="1" applyFont="1" applyFill="1" applyBorder="1" applyAlignment="1" applyProtection="1">
      <alignment horizontal="right" vertical="center"/>
      <protection hidden="1"/>
    </xf>
    <xf numFmtId="0" fontId="2" fillId="24" borderId="28" xfId="0" applyFont="1" applyFill="1" applyBorder="1" applyAlignment="1" applyProtection="1">
      <alignment horizontal="left" vertical="center"/>
      <protection hidden="1"/>
    </xf>
    <xf numFmtId="0" fontId="22" fillId="21" borderId="0" xfId="65" applyFill="1" applyProtection="1">
      <alignment horizontal="left"/>
      <protection locked="0"/>
    </xf>
    <xf numFmtId="0" fontId="2" fillId="21" borderId="0" xfId="65" applyFont="1" applyFill="1">
      <alignment horizontal="left"/>
    </xf>
    <xf numFmtId="0" fontId="2" fillId="21" borderId="0" xfId="0" applyFont="1" applyFill="1" applyAlignment="1">
      <alignment horizontal="left" wrapText="1"/>
    </xf>
    <xf numFmtId="0" fontId="2" fillId="21" borderId="0" xfId="65" applyFont="1" applyFill="1" applyAlignment="1">
      <alignment horizontal="left" wrapText="1"/>
    </xf>
    <xf numFmtId="0" fontId="22" fillId="22" borderId="0" xfId="65" applyFill="1" applyProtection="1">
      <alignment horizontal="left"/>
      <protection hidden="1"/>
    </xf>
    <xf numFmtId="0" fontId="50" fillId="22" borderId="0" xfId="65" applyFont="1" applyFill="1" applyProtection="1">
      <alignment horizontal="left"/>
      <protection hidden="1"/>
    </xf>
    <xf numFmtId="0" fontId="22" fillId="21" borderId="0" xfId="65" applyFill="1" applyAlignment="1">
      <alignment horizontal="left" vertical="top"/>
    </xf>
    <xf numFmtId="0" fontId="22" fillId="21" borderId="0" xfId="65" applyFill="1" applyAlignment="1">
      <alignment vertical="top" wrapText="1"/>
    </xf>
    <xf numFmtId="0" fontId="2" fillId="21" borderId="18" xfId="65" applyFont="1" applyFill="1" applyBorder="1" applyAlignment="1">
      <alignment horizontal="left" vertical="top"/>
    </xf>
    <xf numFmtId="0" fontId="22" fillId="21" borderId="9" xfId="65" applyFill="1" applyBorder="1" applyAlignment="1">
      <alignment horizontal="left" vertical="top"/>
    </xf>
    <xf numFmtId="0" fontId="22" fillId="21" borderId="12" xfId="65" applyFill="1" applyBorder="1" applyAlignment="1">
      <alignment horizontal="left" vertical="top"/>
    </xf>
    <xf numFmtId="0" fontId="2" fillId="21" borderId="10" xfId="65" applyFont="1" applyFill="1" applyBorder="1" applyAlignment="1">
      <alignment horizontal="left" vertical="top"/>
    </xf>
    <xf numFmtId="0" fontId="22" fillId="21" borderId="14" xfId="65" applyFill="1" applyBorder="1" applyAlignment="1">
      <alignment horizontal="left" vertical="top"/>
    </xf>
    <xf numFmtId="0" fontId="22" fillId="21" borderId="14" xfId="65" applyFill="1" applyBorder="1" applyAlignment="1">
      <alignment horizontal="left" vertical="top" wrapText="1"/>
    </xf>
    <xf numFmtId="0" fontId="2" fillId="21" borderId="15" xfId="65" applyFont="1" applyFill="1" applyBorder="1" applyAlignment="1">
      <alignment horizontal="left" vertical="top"/>
    </xf>
    <xf numFmtId="0" fontId="33" fillId="21" borderId="0" xfId="65" applyFont="1" applyFill="1" applyAlignment="1" applyProtection="1">
      <protection hidden="1"/>
    </xf>
    <xf numFmtId="0" fontId="22" fillId="21" borderId="0" xfId="65" applyFill="1" applyAlignment="1" applyProtection="1">
      <protection hidden="1"/>
    </xf>
    <xf numFmtId="0" fontId="51" fillId="21" borderId="0" xfId="65" applyFont="1" applyFill="1" applyAlignment="1" applyProtection="1">
      <alignment horizontal="right"/>
      <protection hidden="1"/>
    </xf>
    <xf numFmtId="0" fontId="22" fillId="21" borderId="29" xfId="0" applyFont="1" applyFill="1" applyBorder="1" applyAlignment="1" applyProtection="1">
      <alignment vertical="center" wrapText="1"/>
      <protection hidden="1"/>
    </xf>
    <xf numFmtId="0" fontId="22" fillId="23" borderId="21" xfId="65" applyFill="1" applyBorder="1" applyAlignment="1" applyProtection="1">
      <alignment horizontal="center" vertical="center" wrapText="1"/>
      <protection locked="0"/>
    </xf>
    <xf numFmtId="0" fontId="15" fillId="0" borderId="0" xfId="0" applyFont="1" applyAlignment="1" applyProtection="1">
      <alignment vertical="center"/>
      <protection hidden="1"/>
    </xf>
    <xf numFmtId="0" fontId="0" fillId="0" borderId="0" xfId="0" applyProtection="1">
      <alignment horizontal="left"/>
      <protection hidden="1"/>
    </xf>
    <xf numFmtId="0" fontId="0" fillId="0" borderId="0" xfId="0" applyProtection="1">
      <alignment horizontal="left"/>
      <protection locked="0"/>
    </xf>
    <xf numFmtId="168" fontId="17" fillId="0" borderId="0" xfId="0" applyNumberFormat="1" applyFont="1" applyAlignment="1" applyProtection="1">
      <alignment horizontal="center"/>
      <protection hidden="1"/>
    </xf>
    <xf numFmtId="0" fontId="0" fillId="0" borderId="0" xfId="0" applyAlignment="1" applyProtection="1">
      <alignment horizontal="center"/>
      <protection hidden="1"/>
    </xf>
    <xf numFmtId="165" fontId="0" fillId="0" borderId="0" xfId="0" applyNumberFormat="1" applyProtection="1">
      <alignment horizontal="left"/>
      <protection hidden="1"/>
    </xf>
    <xf numFmtId="0" fontId="24" fillId="21" borderId="15" xfId="0" applyFont="1" applyFill="1" applyBorder="1" applyAlignment="1" applyProtection="1">
      <alignment vertical="center"/>
      <protection hidden="1"/>
    </xf>
    <xf numFmtId="0" fontId="24" fillId="21" borderId="11" xfId="0" applyFont="1" applyFill="1" applyBorder="1" applyAlignment="1" applyProtection="1">
      <alignment vertical="center"/>
      <protection hidden="1"/>
    </xf>
    <xf numFmtId="0" fontId="24" fillId="21" borderId="16" xfId="0" applyFont="1" applyFill="1" applyBorder="1" applyAlignment="1" applyProtection="1">
      <alignment vertical="center"/>
      <protection hidden="1"/>
    </xf>
    <xf numFmtId="0" fontId="22" fillId="22" borderId="17" xfId="0" applyFont="1" applyFill="1" applyBorder="1">
      <alignment horizontal="left"/>
    </xf>
    <xf numFmtId="0" fontId="22" fillId="22" borderId="18" xfId="0" applyFont="1" applyFill="1" applyBorder="1">
      <alignment horizontal="left"/>
    </xf>
    <xf numFmtId="0" fontId="22" fillId="22" borderId="19" xfId="0" applyFont="1" applyFill="1" applyBorder="1">
      <alignment horizontal="left"/>
    </xf>
    <xf numFmtId="0" fontId="22" fillId="22" borderId="10" xfId="0" applyFont="1" applyFill="1" applyBorder="1">
      <alignment horizontal="left"/>
    </xf>
    <xf numFmtId="0" fontId="22" fillId="22" borderId="15" xfId="0" applyFont="1" applyFill="1" applyBorder="1">
      <alignment horizontal="left"/>
    </xf>
    <xf numFmtId="0" fontId="22" fillId="22" borderId="0" xfId="0" applyFont="1" applyFill="1" applyAlignment="1">
      <alignment vertical="top" wrapText="1"/>
    </xf>
    <xf numFmtId="0" fontId="22" fillId="22" borderId="0" xfId="0" applyFont="1" applyFill="1" applyAlignment="1">
      <alignment vertical="top"/>
    </xf>
    <xf numFmtId="0" fontId="22" fillId="22" borderId="0" xfId="0" applyFont="1" applyFill="1">
      <alignment horizontal="left"/>
    </xf>
    <xf numFmtId="0" fontId="20" fillId="23" borderId="13" xfId="0" applyFont="1" applyFill="1" applyBorder="1" applyAlignment="1" applyProtection="1">
      <alignment horizontal="center"/>
      <protection locked="0"/>
    </xf>
    <xf numFmtId="0" fontId="2" fillId="27" borderId="0" xfId="0" applyFont="1" applyFill="1" applyProtection="1">
      <alignment horizontal="left"/>
      <protection hidden="1"/>
    </xf>
    <xf numFmtId="0" fontId="22" fillId="27" borderId="0" xfId="0" applyFont="1" applyFill="1" applyProtection="1">
      <alignment horizontal="left"/>
      <protection hidden="1"/>
    </xf>
    <xf numFmtId="0" fontId="0" fillId="27" borderId="0" xfId="0" applyFill="1" applyProtection="1">
      <alignment horizontal="left"/>
      <protection hidden="1"/>
    </xf>
    <xf numFmtId="0" fontId="75" fillId="0" borderId="0" xfId="112" applyFont="1"/>
    <xf numFmtId="0" fontId="1" fillId="0" borderId="0" xfId="112"/>
    <xf numFmtId="0" fontId="74" fillId="0" borderId="0" xfId="112" applyFont="1"/>
    <xf numFmtId="0" fontId="76" fillId="0" borderId="0" xfId="112" applyFont="1"/>
    <xf numFmtId="0" fontId="65" fillId="0" borderId="0" xfId="112" applyFont="1"/>
    <xf numFmtId="0" fontId="65" fillId="32" borderId="47" xfId="112" applyFont="1" applyFill="1" applyBorder="1"/>
    <xf numFmtId="0" fontId="65" fillId="32" borderId="33" xfId="112" applyFont="1" applyFill="1" applyBorder="1"/>
    <xf numFmtId="0" fontId="65" fillId="33" borderId="47" xfId="112" applyFont="1" applyFill="1" applyBorder="1"/>
    <xf numFmtId="0" fontId="65" fillId="33" borderId="32" xfId="112" applyFont="1" applyFill="1" applyBorder="1"/>
    <xf numFmtId="0" fontId="65" fillId="33" borderId="33" xfId="112" applyFont="1" applyFill="1" applyBorder="1"/>
    <xf numFmtId="0" fontId="65" fillId="25" borderId="47" xfId="112" applyFont="1" applyFill="1" applyBorder="1"/>
    <xf numFmtId="0" fontId="65" fillId="25" borderId="32" xfId="112" applyFont="1" applyFill="1" applyBorder="1"/>
    <xf numFmtId="0" fontId="65" fillId="25" borderId="33" xfId="112" applyFont="1" applyFill="1" applyBorder="1"/>
    <xf numFmtId="0" fontId="65" fillId="34" borderId="47" xfId="112" applyFont="1" applyFill="1" applyBorder="1"/>
    <xf numFmtId="0" fontId="65" fillId="34" borderId="33" xfId="112" applyFont="1" applyFill="1" applyBorder="1"/>
    <xf numFmtId="0" fontId="65" fillId="32" borderId="48" xfId="112" applyFont="1" applyFill="1" applyBorder="1"/>
    <xf numFmtId="0" fontId="65" fillId="32" borderId="7" xfId="112" applyFont="1" applyFill="1" applyBorder="1"/>
    <xf numFmtId="0" fontId="65" fillId="33" borderId="48" xfId="112" applyFont="1" applyFill="1" applyBorder="1"/>
    <xf numFmtId="0" fontId="65" fillId="33" borderId="0" xfId="112" applyFont="1" applyFill="1"/>
    <xf numFmtId="0" fontId="65" fillId="33" borderId="7" xfId="112" applyFont="1" applyFill="1" applyBorder="1"/>
    <xf numFmtId="0" fontId="65" fillId="25" borderId="48" xfId="112" applyFont="1" applyFill="1" applyBorder="1"/>
    <xf numFmtId="0" fontId="65" fillId="25" borderId="0" xfId="112" applyFont="1" applyFill="1"/>
    <xf numFmtId="0" fontId="65" fillId="25" borderId="7" xfId="112" applyFont="1" applyFill="1" applyBorder="1"/>
    <xf numFmtId="0" fontId="65" fillId="34" borderId="48" xfId="112" applyFont="1" applyFill="1" applyBorder="1"/>
    <xf numFmtId="0" fontId="65" fillId="34" borderId="7" xfId="112" applyFont="1" applyFill="1" applyBorder="1"/>
    <xf numFmtId="170" fontId="65" fillId="34" borderId="48" xfId="112" applyNumberFormat="1" applyFont="1" applyFill="1" applyBorder="1"/>
    <xf numFmtId="170" fontId="65" fillId="25" borderId="48" xfId="112" applyNumberFormat="1" applyFont="1" applyFill="1" applyBorder="1"/>
    <xf numFmtId="0" fontId="65" fillId="32" borderId="52" xfId="112" applyFont="1" applyFill="1" applyBorder="1"/>
    <xf numFmtId="0" fontId="65" fillId="32" borderId="34" xfId="112" applyFont="1" applyFill="1" applyBorder="1"/>
    <xf numFmtId="0" fontId="65" fillId="33" borderId="52" xfId="112" applyFont="1" applyFill="1" applyBorder="1"/>
    <xf numFmtId="0" fontId="65" fillId="33" borderId="24" xfId="112" applyFont="1" applyFill="1" applyBorder="1"/>
    <xf numFmtId="0" fontId="65" fillId="33" borderId="34" xfId="112" applyFont="1" applyFill="1" applyBorder="1"/>
    <xf numFmtId="170" fontId="65" fillId="25" borderId="52" xfId="112" applyNumberFormat="1" applyFont="1" applyFill="1" applyBorder="1"/>
    <xf numFmtId="0" fontId="65" fillId="25" borderId="24" xfId="112" applyFont="1" applyFill="1" applyBorder="1"/>
    <xf numFmtId="0" fontId="65" fillId="25" borderId="34" xfId="112" applyFont="1" applyFill="1" applyBorder="1"/>
    <xf numFmtId="170" fontId="65" fillId="34" borderId="52" xfId="112" applyNumberFormat="1" applyFont="1" applyFill="1" applyBorder="1"/>
    <xf numFmtId="0" fontId="65" fillId="34" borderId="34" xfId="112" applyFont="1" applyFill="1" applyBorder="1"/>
    <xf numFmtId="0" fontId="79" fillId="0" borderId="21" xfId="112" applyFont="1" applyBorder="1" applyAlignment="1">
      <alignment horizontal="center" wrapText="1"/>
    </xf>
    <xf numFmtId="0" fontId="79" fillId="28" borderId="21" xfId="112" applyFont="1" applyFill="1" applyBorder="1" applyAlignment="1">
      <alignment horizontal="center" wrapText="1"/>
    </xf>
    <xf numFmtId="0" fontId="79" fillId="29" borderId="21" xfId="112" applyFont="1" applyFill="1" applyBorder="1" applyAlignment="1">
      <alignment horizontal="center" wrapText="1"/>
    </xf>
    <xf numFmtId="0" fontId="79" fillId="30" borderId="21" xfId="112" applyFont="1" applyFill="1" applyBorder="1" applyAlignment="1">
      <alignment horizontal="center" wrapText="1"/>
    </xf>
    <xf numFmtId="0" fontId="79" fillId="31" borderId="21" xfId="112" applyFont="1" applyFill="1" applyBorder="1" applyAlignment="1">
      <alignment horizontal="center" wrapText="1"/>
    </xf>
    <xf numFmtId="0" fontId="80" fillId="0" borderId="51" xfId="112" applyFont="1" applyBorder="1" applyAlignment="1">
      <alignment horizontal="center"/>
    </xf>
    <xf numFmtId="170" fontId="80" fillId="36" borderId="51" xfId="112" applyNumberFormat="1" applyFont="1" applyFill="1" applyBorder="1"/>
    <xf numFmtId="170" fontId="80" fillId="37" borderId="51" xfId="112" applyNumberFormat="1" applyFont="1" applyFill="1" applyBorder="1"/>
    <xf numFmtId="170" fontId="80" fillId="38" borderId="51" xfId="112" applyNumberFormat="1" applyFont="1" applyFill="1" applyBorder="1"/>
    <xf numFmtId="0" fontId="80" fillId="0" borderId="53" xfId="112" applyFont="1" applyBorder="1" applyAlignment="1">
      <alignment horizontal="center"/>
    </xf>
    <xf numFmtId="170" fontId="80" fillId="36" borderId="53" xfId="112" applyNumberFormat="1" applyFont="1" applyFill="1" applyBorder="1"/>
    <xf numFmtId="170" fontId="80" fillId="37" borderId="53" xfId="112" applyNumberFormat="1" applyFont="1" applyFill="1" applyBorder="1"/>
    <xf numFmtId="170" fontId="80" fillId="38" borderId="53" xfId="112" applyNumberFormat="1" applyFont="1" applyFill="1" applyBorder="1"/>
    <xf numFmtId="1" fontId="1" fillId="0" borderId="0" xfId="112" applyNumberFormat="1"/>
    <xf numFmtId="170" fontId="1" fillId="0" borderId="0" xfId="112" applyNumberFormat="1"/>
    <xf numFmtId="0" fontId="65" fillId="34" borderId="54" xfId="112" applyFont="1" applyFill="1" applyBorder="1"/>
    <xf numFmtId="0" fontId="65" fillId="34" borderId="51" xfId="112" applyFont="1" applyFill="1" applyBorder="1"/>
    <xf numFmtId="170" fontId="65" fillId="34" borderId="51" xfId="112" applyNumberFormat="1" applyFont="1" applyFill="1" applyBorder="1"/>
    <xf numFmtId="170" fontId="65" fillId="34" borderId="53" xfId="112" applyNumberFormat="1" applyFont="1" applyFill="1" applyBorder="1"/>
    <xf numFmtId="0" fontId="78" fillId="40" borderId="49" xfId="112" applyFont="1" applyFill="1" applyBorder="1" applyAlignment="1">
      <alignment horizontal="center" wrapText="1"/>
    </xf>
    <xf numFmtId="0" fontId="11" fillId="27" borderId="21" xfId="0" applyFont="1" applyFill="1" applyBorder="1" applyAlignment="1" applyProtection="1">
      <alignment horizontal="center" textRotation="90" wrapText="1"/>
      <protection hidden="1"/>
    </xf>
    <xf numFmtId="171" fontId="82" fillId="27" borderId="21" xfId="0" applyNumberFormat="1" applyFont="1" applyFill="1" applyBorder="1" applyAlignment="1" applyProtection="1">
      <alignment horizontal="center" vertical="center"/>
      <protection hidden="1"/>
    </xf>
    <xf numFmtId="0" fontId="82" fillId="27" borderId="21" xfId="0" applyFont="1" applyFill="1" applyBorder="1" applyAlignment="1" applyProtection="1">
      <alignment horizontal="center" vertical="center"/>
      <protection hidden="1"/>
    </xf>
    <xf numFmtId="1" fontId="82" fillId="27" borderId="21" xfId="0" applyNumberFormat="1" applyFont="1" applyFill="1" applyBorder="1" applyAlignment="1" applyProtection="1">
      <alignment horizontal="center" vertical="center"/>
      <protection locked="0"/>
    </xf>
    <xf numFmtId="172" fontId="82" fillId="27" borderId="21" xfId="0" applyNumberFormat="1" applyFont="1" applyFill="1" applyBorder="1" applyAlignment="1">
      <alignment horizontal="center" vertical="center"/>
    </xf>
    <xf numFmtId="173" fontId="82" fillId="27" borderId="21" xfId="0" applyNumberFormat="1" applyFont="1" applyFill="1" applyBorder="1" applyAlignment="1" applyProtection="1">
      <alignment horizontal="center" vertical="center"/>
      <protection locked="0"/>
    </xf>
    <xf numFmtId="8" fontId="82" fillId="27" borderId="21" xfId="0" applyNumberFormat="1" applyFont="1" applyFill="1" applyBorder="1" applyAlignment="1">
      <alignment horizontal="center" vertical="center"/>
    </xf>
    <xf numFmtId="8" fontId="82" fillId="27" borderId="21" xfId="0" applyNumberFormat="1" applyFont="1" applyFill="1" applyBorder="1" applyAlignment="1" applyProtection="1">
      <alignment horizontal="center" vertical="center"/>
      <protection hidden="1"/>
    </xf>
    <xf numFmtId="0" fontId="82" fillId="0" borderId="21" xfId="0" applyFont="1" applyBorder="1" applyAlignment="1">
      <alignment horizontal="center"/>
    </xf>
    <xf numFmtId="0" fontId="83" fillId="0" borderId="21" xfId="0" applyFont="1" applyBorder="1" applyAlignment="1">
      <alignment horizontal="center"/>
    </xf>
    <xf numFmtId="0" fontId="83" fillId="27" borderId="21" xfId="0" applyFont="1" applyFill="1" applyBorder="1" applyAlignment="1">
      <alignment horizontal="center"/>
    </xf>
    <xf numFmtId="0" fontId="82" fillId="0" borderId="21" xfId="0" applyFont="1" applyBorder="1" applyAlignment="1">
      <alignment horizontal="center" vertical="center"/>
    </xf>
    <xf numFmtId="1" fontId="82" fillId="0" borderId="21" xfId="0" applyNumberFormat="1" applyFont="1" applyBorder="1" applyAlignment="1">
      <alignment horizontal="center" vertical="center"/>
    </xf>
    <xf numFmtId="174" fontId="82" fillId="27" borderId="21" xfId="0" applyNumberFormat="1" applyFont="1" applyFill="1" applyBorder="1" applyAlignment="1">
      <alignment horizontal="center" vertical="center"/>
    </xf>
    <xf numFmtId="0" fontId="82" fillId="0" borderId="21" xfId="0" applyFont="1" applyBorder="1" applyAlignment="1" applyProtection="1">
      <alignment horizontal="center" vertical="center"/>
      <protection locked="0"/>
    </xf>
    <xf numFmtId="174" fontId="82" fillId="0" borderId="21" xfId="0" applyNumberFormat="1" applyFont="1" applyBorder="1" applyAlignment="1">
      <alignment horizontal="center" vertical="center"/>
    </xf>
    <xf numFmtId="0" fontId="82" fillId="0" borderId="0" xfId="0" applyFont="1">
      <alignment horizontal="left"/>
    </xf>
    <xf numFmtId="0" fontId="82" fillId="27" borderId="21" xfId="0" applyFont="1" applyFill="1" applyBorder="1" applyAlignment="1">
      <alignment horizontal="left" vertical="center"/>
    </xf>
    <xf numFmtId="0" fontId="82" fillId="27" borderId="21" xfId="0" applyFont="1" applyFill="1" applyBorder="1" applyAlignment="1"/>
    <xf numFmtId="0" fontId="79" fillId="35" borderId="21" xfId="112" applyFont="1" applyFill="1" applyBorder="1" applyAlignment="1">
      <alignment horizontal="center" wrapText="1"/>
    </xf>
    <xf numFmtId="168" fontId="20" fillId="23" borderId="22" xfId="0" applyNumberFormat="1" applyFont="1" applyFill="1" applyBorder="1" applyAlignment="1" applyProtection="1">
      <alignment horizontal="center"/>
      <protection locked="0"/>
    </xf>
    <xf numFmtId="0" fontId="22" fillId="20" borderId="0" xfId="111" applyFill="1" applyProtection="1">
      <alignment horizontal="left"/>
      <protection hidden="1"/>
    </xf>
    <xf numFmtId="0" fontId="85" fillId="32" borderId="55" xfId="0" applyFont="1" applyFill="1" applyBorder="1" applyAlignment="1"/>
    <xf numFmtId="0" fontId="65" fillId="32" borderId="56" xfId="0" applyFont="1" applyFill="1" applyBorder="1" applyAlignment="1"/>
    <xf numFmtId="0" fontId="85" fillId="32" borderId="57" xfId="0" applyFont="1" applyFill="1" applyBorder="1" applyAlignment="1"/>
    <xf numFmtId="0" fontId="65" fillId="32" borderId="58" xfId="0" applyFont="1" applyFill="1" applyBorder="1" applyAlignment="1"/>
    <xf numFmtId="0" fontId="85" fillId="32" borderId="48" xfId="0" applyFont="1" applyFill="1" applyBorder="1" applyAlignment="1"/>
    <xf numFmtId="0" fontId="22" fillId="41" borderId="0" xfId="0" applyFont="1" applyFill="1" applyProtection="1">
      <alignment horizontal="left"/>
      <protection hidden="1"/>
    </xf>
    <xf numFmtId="0" fontId="2" fillId="0" borderId="0" xfId="63" applyFont="1">
      <alignment horizontal="left"/>
    </xf>
    <xf numFmtId="14" fontId="22" fillId="0" borderId="0" xfId="63" applyNumberFormat="1">
      <alignment horizontal="left"/>
    </xf>
    <xf numFmtId="0" fontId="22" fillId="0" borderId="0" xfId="63" applyAlignment="1">
      <alignment horizontal="left" wrapText="1"/>
    </xf>
    <xf numFmtId="0" fontId="80" fillId="0" borderId="51" xfId="112" applyFont="1" applyBorder="1"/>
    <xf numFmtId="0" fontId="81" fillId="0" borderId="51" xfId="112" applyFont="1" applyBorder="1"/>
    <xf numFmtId="0" fontId="80" fillId="0" borderId="53" xfId="112" applyFont="1" applyBorder="1"/>
    <xf numFmtId="0" fontId="81" fillId="0" borderId="53" xfId="112" applyFont="1" applyBorder="1"/>
    <xf numFmtId="170" fontId="80" fillId="32" borderId="51" xfId="112" applyNumberFormat="1" applyFont="1" applyFill="1" applyBorder="1"/>
    <xf numFmtId="170" fontId="80" fillId="32" borderId="53" xfId="112" applyNumberFormat="1" applyFont="1" applyFill="1" applyBorder="1"/>
    <xf numFmtId="0" fontId="22" fillId="21" borderId="0" xfId="65" applyFill="1" applyAlignment="1" applyProtection="1">
      <alignment horizontal="center"/>
      <protection hidden="1"/>
    </xf>
    <xf numFmtId="0" fontId="22" fillId="21" borderId="0" xfId="65" applyFill="1" applyAlignment="1">
      <alignment horizontal="left" vertical="top" wrapText="1"/>
    </xf>
    <xf numFmtId="0" fontId="22" fillId="21" borderId="14" xfId="65" applyFill="1" applyBorder="1" applyAlignment="1">
      <alignment horizontal="left" vertical="top" wrapText="1"/>
    </xf>
    <xf numFmtId="0" fontId="61" fillId="21" borderId="0" xfId="65" applyFont="1" applyFill="1" applyAlignment="1" applyProtection="1">
      <alignment horizontal="center"/>
      <protection hidden="1"/>
    </xf>
    <xf numFmtId="0" fontId="33" fillId="21" borderId="0" xfId="65" applyFont="1" applyFill="1" applyAlignment="1" applyProtection="1">
      <alignment horizontal="center"/>
      <protection hidden="1"/>
    </xf>
    <xf numFmtId="0" fontId="69" fillId="21" borderId="0" xfId="52" applyFont="1" applyFill="1" applyAlignment="1" applyProtection="1">
      <alignment horizontal="left"/>
      <protection hidden="1"/>
    </xf>
    <xf numFmtId="0" fontId="5" fillId="0" borderId="0" xfId="62" applyFont="1" applyAlignment="1">
      <alignment horizontal="center" vertical="center" wrapText="1" readingOrder="1"/>
    </xf>
    <xf numFmtId="0" fontId="22" fillId="21" borderId="11" xfId="65" applyFill="1" applyBorder="1" applyAlignment="1">
      <alignment horizontal="left" vertical="top" wrapText="1"/>
    </xf>
    <xf numFmtId="0" fontId="22" fillId="21" borderId="16" xfId="65" applyFill="1" applyBorder="1" applyAlignment="1">
      <alignment horizontal="left" vertical="top" wrapText="1"/>
    </xf>
    <xf numFmtId="0" fontId="69" fillId="21" borderId="0" xfId="52" applyFont="1" applyFill="1" applyAlignment="1" applyProtection="1">
      <alignment horizontal="center"/>
      <protection hidden="1"/>
    </xf>
    <xf numFmtId="0" fontId="22" fillId="20" borderId="0" xfId="111" quotePrefix="1" applyFill="1" applyAlignment="1" applyProtection="1">
      <alignment horizontal="center"/>
      <protection hidden="1"/>
    </xf>
    <xf numFmtId="0" fontId="22" fillId="20" borderId="0" xfId="111" applyFill="1" applyAlignment="1" applyProtection="1">
      <alignment horizontal="center"/>
      <protection hidden="1"/>
    </xf>
    <xf numFmtId="0" fontId="15" fillId="21" borderId="0" xfId="65" applyFont="1" applyFill="1" applyAlignment="1" applyProtection="1">
      <alignment horizontal="center"/>
      <protection hidden="1"/>
    </xf>
    <xf numFmtId="0" fontId="15" fillId="21" borderId="0" xfId="65" applyFont="1" applyFill="1" applyAlignment="1" applyProtection="1">
      <alignment horizontal="center" wrapText="1"/>
      <protection hidden="1"/>
    </xf>
    <xf numFmtId="0" fontId="62" fillId="21" borderId="0" xfId="65" applyFont="1" applyFill="1" applyAlignment="1" applyProtection="1">
      <alignment horizontal="center"/>
      <protection hidden="1"/>
    </xf>
    <xf numFmtId="0" fontId="63" fillId="21" borderId="0" xfId="65" applyFont="1" applyFill="1" applyAlignment="1">
      <alignment horizontal="center"/>
    </xf>
    <xf numFmtId="0" fontId="2" fillId="21" borderId="11" xfId="65" applyFont="1" applyFill="1" applyBorder="1" applyAlignment="1">
      <alignment horizontal="center"/>
    </xf>
    <xf numFmtId="0" fontId="68" fillId="26" borderId="0" xfId="0" applyFont="1" applyFill="1" applyAlignment="1" applyProtection="1">
      <alignment horizontal="left" vertical="center" wrapText="1"/>
      <protection hidden="1"/>
    </xf>
    <xf numFmtId="0" fontId="12" fillId="21" borderId="22" xfId="0" applyFont="1" applyFill="1" applyBorder="1" applyAlignment="1" applyProtection="1">
      <alignment horizontal="left" vertical="center" wrapText="1"/>
      <protection hidden="1"/>
    </xf>
    <xf numFmtId="0" fontId="2" fillId="24" borderId="24" xfId="0" applyFont="1" applyFill="1" applyBorder="1" applyAlignment="1" applyProtection="1">
      <alignment horizontal="center"/>
      <protection hidden="1"/>
    </xf>
    <xf numFmtId="0" fontId="84" fillId="21" borderId="21" xfId="0" applyFont="1" applyFill="1" applyBorder="1" applyAlignment="1" applyProtection="1">
      <alignment horizontal="center" vertical="center"/>
      <protection hidden="1"/>
    </xf>
    <xf numFmtId="3" fontId="60" fillId="23" borderId="21" xfId="0" applyNumberFormat="1" applyFont="1" applyFill="1" applyBorder="1" applyAlignment="1" applyProtection="1">
      <alignment horizontal="center" vertical="center"/>
      <protection locked="0"/>
    </xf>
    <xf numFmtId="164" fontId="14" fillId="0" borderId="21" xfId="65" applyNumberFormat="1" applyFont="1" applyBorder="1" applyAlignment="1">
      <alignment horizontal="center" vertical="center" wrapText="1"/>
    </xf>
    <xf numFmtId="0" fontId="70" fillId="21" borderId="24" xfId="0" applyFont="1" applyFill="1" applyBorder="1" applyAlignment="1" applyProtection="1">
      <alignment horizontal="left" vertical="center" wrapText="1"/>
      <protection hidden="1"/>
    </xf>
    <xf numFmtId="14" fontId="4" fillId="21" borderId="24" xfId="0" applyNumberFormat="1" applyFont="1" applyFill="1" applyBorder="1" applyAlignment="1" applyProtection="1">
      <alignment horizontal="right" vertical="center" wrapText="1"/>
      <protection hidden="1"/>
    </xf>
    <xf numFmtId="0" fontId="4" fillId="21" borderId="24" xfId="0" applyFont="1" applyFill="1" applyBorder="1" applyAlignment="1" applyProtection="1">
      <alignment horizontal="right" vertical="center" wrapText="1"/>
      <protection hidden="1"/>
    </xf>
    <xf numFmtId="0" fontId="22" fillId="23" borderId="30" xfId="0" applyFont="1" applyFill="1" applyBorder="1" applyAlignment="1" applyProtection="1">
      <alignment horizontal="left" vertical="center" wrapText="1"/>
      <protection locked="0"/>
    </xf>
    <xf numFmtId="0" fontId="22" fillId="23" borderId="29" xfId="0" applyFont="1" applyFill="1" applyBorder="1" applyAlignment="1" applyProtection="1">
      <alignment horizontal="left" vertical="center" wrapText="1"/>
      <protection locked="0"/>
    </xf>
    <xf numFmtId="167" fontId="60" fillId="21" borderId="21" xfId="0" applyNumberFormat="1" applyFont="1" applyFill="1" applyBorder="1" applyAlignment="1" applyProtection="1">
      <alignment horizontal="center" vertical="center"/>
      <protection hidden="1"/>
    </xf>
    <xf numFmtId="3" fontId="5" fillId="21" borderId="21" xfId="0" applyNumberFormat="1" applyFont="1" applyFill="1" applyBorder="1" applyAlignment="1" applyProtection="1">
      <alignment horizontal="center" vertical="center"/>
      <protection hidden="1"/>
    </xf>
    <xf numFmtId="49" fontId="2" fillId="23" borderId="31" xfId="0" applyNumberFormat="1" applyFont="1" applyFill="1" applyBorder="1" applyAlignment="1" applyProtection="1">
      <alignment horizontal="center" vertical="top" wrapText="1"/>
      <protection locked="0"/>
    </xf>
    <xf numFmtId="49" fontId="2" fillId="23" borderId="32" xfId="0" applyNumberFormat="1" applyFont="1" applyFill="1" applyBorder="1" applyAlignment="1" applyProtection="1">
      <alignment horizontal="center" vertical="top" wrapText="1"/>
      <protection locked="0"/>
    </xf>
    <xf numFmtId="49" fontId="2" fillId="23" borderId="10" xfId="0" applyNumberFormat="1" applyFont="1" applyFill="1" applyBorder="1" applyAlignment="1" applyProtection="1">
      <alignment horizontal="center" vertical="top" wrapText="1"/>
      <protection locked="0"/>
    </xf>
    <xf numFmtId="49" fontId="2" fillId="23" borderId="0" xfId="0" applyNumberFormat="1" applyFont="1" applyFill="1" applyAlignment="1" applyProtection="1">
      <alignment horizontal="center" vertical="top" wrapText="1"/>
      <protection locked="0"/>
    </xf>
    <xf numFmtId="49" fontId="2" fillId="23" borderId="23" xfId="0" applyNumberFormat="1" applyFont="1" applyFill="1" applyBorder="1" applyAlignment="1" applyProtection="1">
      <alignment horizontal="center" vertical="top" wrapText="1"/>
      <protection locked="0"/>
    </xf>
    <xf numFmtId="49" fontId="2" fillId="23" borderId="24" xfId="0" applyNumberFormat="1" applyFont="1" applyFill="1" applyBorder="1" applyAlignment="1" applyProtection="1">
      <alignment horizontal="center" vertical="top" wrapText="1"/>
      <protection locked="0"/>
    </xf>
    <xf numFmtId="0" fontId="2" fillId="21" borderId="21" xfId="0" applyFont="1" applyFill="1" applyBorder="1" applyAlignment="1" applyProtection="1">
      <alignment horizontal="center" vertical="center"/>
      <protection hidden="1"/>
    </xf>
    <xf numFmtId="0" fontId="16" fillId="21" borderId="0" xfId="0" applyFont="1" applyFill="1" applyAlignment="1" applyProtection="1">
      <alignment horizontal="center" vertical="center"/>
      <protection hidden="1"/>
    </xf>
    <xf numFmtId="0" fontId="2" fillId="24" borderId="27" xfId="0" applyFont="1" applyFill="1" applyBorder="1" applyAlignment="1" applyProtection="1">
      <alignment horizontal="center"/>
      <protection hidden="1"/>
    </xf>
    <xf numFmtId="0" fontId="11" fillId="0" borderId="0" xfId="0" applyFont="1" applyAlignment="1" applyProtection="1">
      <alignment horizontal="center"/>
      <protection hidden="1"/>
    </xf>
    <xf numFmtId="8" fontId="19" fillId="21" borderId="36" xfId="0" applyNumberFormat="1" applyFont="1" applyFill="1" applyBorder="1" applyAlignment="1" applyProtection="1">
      <alignment horizontal="center" vertical="center" wrapText="1"/>
      <protection hidden="1"/>
    </xf>
    <xf numFmtId="8" fontId="19" fillId="21" borderId="37" xfId="0" applyNumberFormat="1" applyFont="1" applyFill="1" applyBorder="1" applyAlignment="1" applyProtection="1">
      <alignment horizontal="center" vertical="center" wrapText="1"/>
      <protection hidden="1"/>
    </xf>
    <xf numFmtId="165" fontId="5" fillId="23" borderId="21" xfId="0" applyNumberFormat="1" applyFont="1" applyFill="1" applyBorder="1" applyAlignment="1" applyProtection="1">
      <alignment horizontal="center" vertical="center"/>
      <protection locked="0"/>
    </xf>
    <xf numFmtId="0" fontId="3" fillId="21" borderId="10" xfId="0" applyFont="1" applyFill="1" applyBorder="1" applyAlignment="1" applyProtection="1">
      <alignment horizontal="center"/>
      <protection hidden="1"/>
    </xf>
    <xf numFmtId="0" fontId="3" fillId="21" borderId="0" xfId="0" applyFont="1" applyFill="1" applyAlignment="1" applyProtection="1">
      <alignment horizontal="center"/>
      <protection hidden="1"/>
    </xf>
    <xf numFmtId="0" fontId="3" fillId="21" borderId="14" xfId="0" applyFont="1" applyFill="1" applyBorder="1" applyAlignment="1" applyProtection="1">
      <alignment horizontal="center"/>
      <protection hidden="1"/>
    </xf>
    <xf numFmtId="0" fontId="9" fillId="21" borderId="26" xfId="0" applyFont="1" applyFill="1" applyBorder="1" applyAlignment="1" applyProtection="1">
      <alignment horizontal="center" vertical="center"/>
      <protection hidden="1"/>
    </xf>
    <xf numFmtId="0" fontId="9" fillId="21" borderId="28" xfId="0" applyFont="1" applyFill="1" applyBorder="1" applyAlignment="1" applyProtection="1">
      <alignment horizontal="center" vertical="center"/>
      <protection hidden="1"/>
    </xf>
    <xf numFmtId="8" fontId="0" fillId="21" borderId="38" xfId="0" applyNumberFormat="1" applyFill="1" applyBorder="1" applyAlignment="1" applyProtection="1">
      <alignment horizontal="center" vertical="center"/>
      <protection hidden="1"/>
    </xf>
    <xf numFmtId="0" fontId="0" fillId="21" borderId="39" xfId="0" applyFill="1" applyBorder="1" applyAlignment="1" applyProtection="1">
      <alignment horizontal="center" vertical="center"/>
      <protection hidden="1"/>
    </xf>
    <xf numFmtId="0" fontId="72" fillId="21" borderId="0" xfId="0" applyFont="1" applyFill="1" applyAlignment="1" applyProtection="1">
      <alignment horizontal="right"/>
      <protection hidden="1"/>
    </xf>
    <xf numFmtId="175" fontId="82" fillId="27" borderId="21" xfId="0" applyNumberFormat="1" applyFont="1" applyFill="1" applyBorder="1" applyAlignment="1" applyProtection="1">
      <alignment horizontal="center" vertical="center"/>
      <protection locked="0"/>
    </xf>
    <xf numFmtId="175" fontId="82" fillId="27" borderId="21" xfId="0" applyNumberFormat="1" applyFont="1" applyFill="1" applyBorder="1" applyAlignment="1">
      <alignment horizontal="center" vertical="center"/>
    </xf>
    <xf numFmtId="8" fontId="5" fillId="21" borderId="35" xfId="0" applyNumberFormat="1" applyFont="1" applyFill="1" applyBorder="1" applyAlignment="1" applyProtection="1">
      <alignment horizontal="center" vertical="center"/>
      <protection hidden="1"/>
    </xf>
    <xf numFmtId="8" fontId="5" fillId="21" borderId="36" xfId="0" applyNumberFormat="1" applyFont="1" applyFill="1" applyBorder="1" applyAlignment="1" applyProtection="1">
      <alignment horizontal="center" vertical="center"/>
      <protection hidden="1"/>
    </xf>
    <xf numFmtId="166" fontId="10" fillId="23" borderId="40" xfId="0" applyNumberFormat="1" applyFont="1" applyFill="1" applyBorder="1" applyAlignment="1" applyProtection="1">
      <alignment horizontal="center" vertical="center"/>
      <protection locked="0"/>
    </xf>
    <xf numFmtId="166" fontId="10" fillId="23" borderId="41" xfId="0" applyNumberFormat="1" applyFont="1" applyFill="1" applyBorder="1" applyAlignment="1" applyProtection="1">
      <alignment horizontal="center" vertical="center"/>
      <protection locked="0"/>
    </xf>
    <xf numFmtId="175" fontId="82" fillId="27" borderId="30" xfId="0" applyNumberFormat="1" applyFont="1" applyFill="1" applyBorder="1" applyAlignment="1" applyProtection="1">
      <alignment horizontal="center" vertical="center"/>
      <protection hidden="1"/>
    </xf>
    <xf numFmtId="175" fontId="82" fillId="27" borderId="49" xfId="0" applyNumberFormat="1" applyFont="1" applyFill="1" applyBorder="1" applyAlignment="1" applyProtection="1">
      <alignment horizontal="center" vertical="center"/>
      <protection hidden="1"/>
    </xf>
    <xf numFmtId="165" fontId="24" fillId="21" borderId="24" xfId="0" applyNumberFormat="1" applyFont="1" applyFill="1" applyBorder="1" applyAlignment="1" applyProtection="1">
      <alignment horizontal="center" vertical="center"/>
      <protection hidden="1"/>
    </xf>
    <xf numFmtId="165" fontId="73" fillId="21" borderId="24" xfId="0" applyNumberFormat="1" applyFont="1" applyFill="1" applyBorder="1" applyAlignment="1" applyProtection="1">
      <alignment horizontal="center" vertical="center"/>
      <protection hidden="1"/>
    </xf>
    <xf numFmtId="165" fontId="73" fillId="21" borderId="25" xfId="0" applyNumberFormat="1" applyFont="1" applyFill="1" applyBorder="1" applyAlignment="1" applyProtection="1">
      <alignment horizontal="center" vertical="center"/>
      <protection hidden="1"/>
    </xf>
    <xf numFmtId="0" fontId="26" fillId="21" borderId="15" xfId="0" applyFont="1" applyFill="1" applyBorder="1" applyAlignment="1">
      <alignment horizontal="center" vertical="top"/>
    </xf>
    <xf numFmtId="0" fontId="26" fillId="21" borderId="11" xfId="0" applyFont="1" applyFill="1" applyBorder="1" applyAlignment="1">
      <alignment horizontal="center" vertical="top"/>
    </xf>
    <xf numFmtId="0" fontId="26" fillId="21" borderId="16" xfId="0" applyFont="1" applyFill="1" applyBorder="1" applyAlignment="1">
      <alignment horizontal="center" vertical="top"/>
    </xf>
    <xf numFmtId="0" fontId="25" fillId="21" borderId="38" xfId="0" applyFont="1" applyFill="1" applyBorder="1" applyAlignment="1">
      <alignment horizontal="left" vertical="top" wrapText="1"/>
    </xf>
    <xf numFmtId="0" fontId="58" fillId="21" borderId="42" xfId="0" applyFont="1" applyFill="1" applyBorder="1" applyAlignment="1">
      <alignment horizontal="left" vertical="top" wrapText="1"/>
    </xf>
    <xf numFmtId="0" fontId="58" fillId="21" borderId="39" xfId="0" applyFont="1" applyFill="1" applyBorder="1" applyAlignment="1">
      <alignment horizontal="left" vertical="top" wrapText="1"/>
    </xf>
    <xf numFmtId="0" fontId="25" fillId="21" borderId="18" xfId="0" applyFont="1" applyFill="1" applyBorder="1" applyAlignment="1">
      <alignment horizontal="left" vertical="top" wrapText="1"/>
    </xf>
    <xf numFmtId="0" fontId="25" fillId="21" borderId="9" xfId="0" applyFont="1" applyFill="1" applyBorder="1" applyAlignment="1">
      <alignment horizontal="left" vertical="top" wrapText="1"/>
    </xf>
    <xf numFmtId="0" fontId="25" fillId="21" borderId="12" xfId="0" applyFont="1" applyFill="1" applyBorder="1" applyAlignment="1">
      <alignment horizontal="left" vertical="top" wrapText="1"/>
    </xf>
    <xf numFmtId="0" fontId="64" fillId="25" borderId="38" xfId="0" applyFont="1" applyFill="1" applyBorder="1" applyAlignment="1">
      <alignment horizontal="left" vertical="center" wrapText="1"/>
    </xf>
    <xf numFmtId="0" fontId="64" fillId="25" borderId="42" xfId="0" applyFont="1" applyFill="1" applyBorder="1" applyAlignment="1">
      <alignment horizontal="left" vertical="center" wrapText="1"/>
    </xf>
    <xf numFmtId="0" fontId="64" fillId="25" borderId="39" xfId="0" applyFont="1" applyFill="1" applyBorder="1" applyAlignment="1">
      <alignment horizontal="left" vertical="center" wrapText="1"/>
    </xf>
    <xf numFmtId="0" fontId="25" fillId="21" borderId="42" xfId="0" applyFont="1" applyFill="1" applyBorder="1" applyAlignment="1">
      <alignment horizontal="left" vertical="top" wrapText="1"/>
    </xf>
    <xf numFmtId="0" fontId="25" fillId="21" borderId="39" xfId="0" applyFont="1" applyFill="1" applyBorder="1" applyAlignment="1">
      <alignment horizontal="left" vertical="top" wrapText="1"/>
    </xf>
    <xf numFmtId="3" fontId="5" fillId="23" borderId="21" xfId="0" applyNumberFormat="1" applyFont="1" applyFill="1" applyBorder="1" applyAlignment="1" applyProtection="1">
      <alignment horizontal="center" vertical="center"/>
      <protection locked="0"/>
    </xf>
    <xf numFmtId="165" fontId="24" fillId="21" borderId="29" xfId="0" applyNumberFormat="1" applyFont="1" applyFill="1" applyBorder="1" applyAlignment="1" applyProtection="1">
      <alignment horizontal="center" vertical="center"/>
      <protection hidden="1"/>
    </xf>
    <xf numFmtId="165" fontId="24" fillId="21" borderId="43" xfId="0" applyNumberFormat="1" applyFont="1" applyFill="1" applyBorder="1" applyAlignment="1" applyProtection="1">
      <alignment horizontal="center" vertical="center"/>
      <protection hidden="1"/>
    </xf>
    <xf numFmtId="0" fontId="25" fillId="21" borderId="38" xfId="0" applyFont="1" applyFill="1" applyBorder="1" applyAlignment="1">
      <alignment horizontal="left" vertical="center" wrapText="1"/>
    </xf>
    <xf numFmtId="0" fontId="25" fillId="21" borderId="42" xfId="0" applyFont="1" applyFill="1" applyBorder="1" applyAlignment="1">
      <alignment horizontal="left" vertical="center" wrapText="1"/>
    </xf>
    <xf numFmtId="0" fontId="25" fillId="21" borderId="39" xfId="0" applyFont="1" applyFill="1" applyBorder="1" applyAlignment="1">
      <alignment horizontal="left" vertical="center" wrapText="1"/>
    </xf>
    <xf numFmtId="0" fontId="24" fillId="21" borderId="18" xfId="0" applyFont="1" applyFill="1" applyBorder="1" applyAlignment="1">
      <alignment horizontal="left" vertical="center" wrapText="1"/>
    </xf>
    <xf numFmtId="0" fontId="24" fillId="21" borderId="9" xfId="0" applyFont="1" applyFill="1" applyBorder="1" applyAlignment="1">
      <alignment horizontal="left" vertical="center" wrapText="1"/>
    </xf>
    <xf numFmtId="0" fontId="24" fillId="21" borderId="12" xfId="0" applyFont="1" applyFill="1" applyBorder="1" applyAlignment="1">
      <alignment horizontal="left" vertical="center" wrapText="1"/>
    </xf>
    <xf numFmtId="0" fontId="25" fillId="21" borderId="15" xfId="0" applyFont="1" applyFill="1" applyBorder="1" applyAlignment="1">
      <alignment horizontal="left" vertical="center" wrapText="1"/>
    </xf>
    <xf numFmtId="0" fontId="25" fillId="21" borderId="11" xfId="0" applyFont="1" applyFill="1" applyBorder="1" applyAlignment="1">
      <alignment horizontal="left" vertical="center" wrapText="1"/>
    </xf>
    <xf numFmtId="0" fontId="25" fillId="21" borderId="16" xfId="0" applyFont="1" applyFill="1" applyBorder="1" applyAlignment="1">
      <alignment horizontal="left" vertical="center" wrapText="1"/>
    </xf>
    <xf numFmtId="0" fontId="22" fillId="21" borderId="38" xfId="0" applyFont="1" applyFill="1" applyBorder="1" applyAlignment="1" applyProtection="1">
      <alignment horizontal="left" vertical="center" wrapText="1"/>
      <protection hidden="1"/>
    </xf>
    <xf numFmtId="0" fontId="22" fillId="21" borderId="42" xfId="0" applyFont="1" applyFill="1" applyBorder="1" applyAlignment="1" applyProtection="1">
      <alignment horizontal="left" vertical="center" wrapText="1"/>
      <protection hidden="1"/>
    </xf>
    <xf numFmtId="0" fontId="25" fillId="23" borderId="18" xfId="0" applyFont="1" applyFill="1" applyBorder="1" applyAlignment="1" applyProtection="1">
      <alignment horizontal="left" vertical="top" wrapText="1"/>
      <protection locked="0"/>
    </xf>
    <xf numFmtId="0" fontId="25" fillId="23" borderId="9" xfId="0" applyFont="1" applyFill="1" applyBorder="1" applyAlignment="1" applyProtection="1">
      <alignment horizontal="left" vertical="top" wrapText="1"/>
      <protection locked="0"/>
    </xf>
    <xf numFmtId="0" fontId="25" fillId="23" borderId="12" xfId="0" applyFont="1" applyFill="1" applyBorder="1" applyAlignment="1" applyProtection="1">
      <alignment horizontal="left" vertical="top" wrapText="1"/>
      <protection locked="0"/>
    </xf>
    <xf numFmtId="0" fontId="25" fillId="23" borderId="10" xfId="0" applyFont="1" applyFill="1" applyBorder="1" applyAlignment="1" applyProtection="1">
      <alignment horizontal="left" vertical="top" wrapText="1"/>
      <protection locked="0"/>
    </xf>
    <xf numFmtId="0" fontId="25" fillId="23" borderId="0" xfId="0" applyFont="1" applyFill="1" applyAlignment="1" applyProtection="1">
      <alignment horizontal="left" vertical="top" wrapText="1"/>
      <protection locked="0"/>
    </xf>
    <xf numFmtId="0" fontId="25" fillId="23" borderId="14" xfId="0" applyFont="1" applyFill="1" applyBorder="1" applyAlignment="1" applyProtection="1">
      <alignment horizontal="left" vertical="top" wrapText="1"/>
      <protection locked="0"/>
    </xf>
    <xf numFmtId="0" fontId="25" fillId="23" borderId="15" xfId="0" applyFont="1" applyFill="1" applyBorder="1" applyAlignment="1" applyProtection="1">
      <alignment horizontal="left" vertical="top" wrapText="1"/>
      <protection locked="0"/>
    </xf>
    <xf numFmtId="0" fontId="25" fillId="23" borderId="11" xfId="0" applyFont="1" applyFill="1" applyBorder="1" applyAlignment="1" applyProtection="1">
      <alignment horizontal="left" vertical="top" wrapText="1"/>
      <protection locked="0"/>
    </xf>
    <xf numFmtId="0" fontId="25" fillId="23" borderId="16" xfId="0" applyFont="1" applyFill="1" applyBorder="1" applyAlignment="1" applyProtection="1">
      <alignment horizontal="left" vertical="top" wrapText="1"/>
      <protection locked="0"/>
    </xf>
    <xf numFmtId="0" fontId="86" fillId="21" borderId="38" xfId="0" applyFont="1" applyFill="1" applyBorder="1" applyAlignment="1">
      <alignment horizontal="left" vertical="top" wrapText="1"/>
    </xf>
    <xf numFmtId="0" fontId="71" fillId="21" borderId="42" xfId="0" applyFont="1" applyFill="1" applyBorder="1" applyAlignment="1">
      <alignment horizontal="left" vertical="top" wrapText="1"/>
    </xf>
    <xf numFmtId="0" fontId="71" fillId="21" borderId="39" xfId="0" applyFont="1" applyFill="1" applyBorder="1" applyAlignment="1">
      <alignment horizontal="left" vertical="top" wrapText="1"/>
    </xf>
    <xf numFmtId="0" fontId="22" fillId="23" borderId="44" xfId="65" applyFill="1" applyBorder="1" applyAlignment="1" applyProtection="1">
      <alignment horizontal="center" vertical="center" wrapText="1"/>
      <protection locked="0"/>
    </xf>
    <xf numFmtId="0" fontId="22" fillId="23" borderId="45" xfId="0" applyFont="1" applyFill="1" applyBorder="1" applyAlignment="1" applyProtection="1">
      <alignment horizontal="left" vertical="center" wrapText="1"/>
      <protection locked="0"/>
    </xf>
    <xf numFmtId="0" fontId="22" fillId="23" borderId="42" xfId="0" applyFont="1" applyFill="1" applyBorder="1" applyAlignment="1" applyProtection="1">
      <alignment horizontal="left" vertical="center" wrapText="1"/>
      <protection locked="0"/>
    </xf>
    <xf numFmtId="0" fontId="22" fillId="23" borderId="46" xfId="0" applyFont="1" applyFill="1" applyBorder="1" applyAlignment="1" applyProtection="1">
      <alignment horizontal="left" vertical="center" wrapText="1"/>
      <protection locked="0"/>
    </xf>
    <xf numFmtId="0" fontId="59" fillId="23" borderId="38" xfId="0" applyFont="1" applyFill="1" applyBorder="1" applyAlignment="1" applyProtection="1">
      <alignment horizontal="left" vertical="center" wrapText="1"/>
      <protection locked="0"/>
    </xf>
    <xf numFmtId="0" fontId="59" fillId="23" borderId="42" xfId="0" applyFont="1" applyFill="1" applyBorder="1" applyAlignment="1" applyProtection="1">
      <alignment horizontal="left" vertical="center" wrapText="1"/>
      <protection locked="0"/>
    </xf>
    <xf numFmtId="0" fontId="59" fillId="23" borderId="39" xfId="0" applyFont="1" applyFill="1" applyBorder="1" applyAlignment="1" applyProtection="1">
      <alignment horizontal="left" vertical="center" wrapText="1"/>
      <protection locked="0"/>
    </xf>
    <xf numFmtId="4" fontId="24" fillId="21" borderId="24" xfId="0" applyNumberFormat="1" applyFont="1" applyFill="1" applyBorder="1" applyAlignment="1" applyProtection="1">
      <alignment horizontal="center" vertical="center"/>
      <protection hidden="1"/>
    </xf>
    <xf numFmtId="4" fontId="24" fillId="21" borderId="25" xfId="0" applyNumberFormat="1" applyFont="1" applyFill="1" applyBorder="1" applyAlignment="1" applyProtection="1">
      <alignment horizontal="center" vertical="center"/>
      <protection hidden="1"/>
    </xf>
    <xf numFmtId="0" fontId="24" fillId="21" borderId="10" xfId="0" applyFont="1" applyFill="1" applyBorder="1" applyAlignment="1">
      <alignment horizontal="left" vertical="center" wrapText="1"/>
    </xf>
    <xf numFmtId="0" fontId="24" fillId="21" borderId="0" xfId="0" applyFont="1" applyFill="1" applyAlignment="1">
      <alignment horizontal="left" vertical="center" wrapText="1"/>
    </xf>
    <xf numFmtId="3" fontId="24" fillId="23" borderId="29" xfId="0" applyNumberFormat="1" applyFont="1" applyFill="1" applyBorder="1" applyAlignment="1" applyProtection="1">
      <alignment horizontal="center" vertical="center" wrapText="1"/>
      <protection locked="0"/>
    </xf>
    <xf numFmtId="4" fontId="24" fillId="23" borderId="29" xfId="0" applyNumberFormat="1" applyFont="1" applyFill="1" applyBorder="1" applyAlignment="1" applyProtection="1">
      <alignment horizontal="center" vertical="center" wrapText="1"/>
      <protection locked="0"/>
    </xf>
    <xf numFmtId="0" fontId="24" fillId="21" borderId="38" xfId="0" applyFont="1" applyFill="1" applyBorder="1" applyAlignment="1">
      <alignment horizontal="left" vertical="center" wrapText="1"/>
    </xf>
    <xf numFmtId="0" fontId="24" fillId="21" borderId="42" xfId="0" applyFont="1" applyFill="1" applyBorder="1" applyAlignment="1">
      <alignment horizontal="left" vertical="center" wrapText="1"/>
    </xf>
    <xf numFmtId="0" fontId="24" fillId="21" borderId="39" xfId="0" applyFont="1" applyFill="1" applyBorder="1" applyAlignment="1">
      <alignment horizontal="left" vertical="center" wrapText="1"/>
    </xf>
    <xf numFmtId="0" fontId="22" fillId="21" borderId="38" xfId="0" applyFont="1" applyFill="1" applyBorder="1" applyAlignment="1">
      <alignment horizontal="left" vertical="center" wrapText="1"/>
    </xf>
    <xf numFmtId="0" fontId="22" fillId="21" borderId="42" xfId="0" applyFont="1" applyFill="1" applyBorder="1" applyAlignment="1">
      <alignment horizontal="left" vertical="center"/>
    </xf>
    <xf numFmtId="0" fontId="22" fillId="21" borderId="39" xfId="0" applyFont="1" applyFill="1" applyBorder="1" applyAlignment="1">
      <alignment horizontal="left" vertical="center"/>
    </xf>
    <xf numFmtId="0" fontId="59" fillId="23" borderId="38" xfId="0" applyFont="1" applyFill="1" applyBorder="1" applyAlignment="1" applyProtection="1">
      <alignment horizontal="left" vertical="center"/>
      <protection locked="0"/>
    </xf>
    <xf numFmtId="0" fontId="59" fillId="23" borderId="39" xfId="0" applyFont="1" applyFill="1" applyBorder="1" applyAlignment="1" applyProtection="1">
      <alignment horizontal="left" vertical="center"/>
      <protection locked="0"/>
    </xf>
    <xf numFmtId="0" fontId="22" fillId="23" borderId="18" xfId="0" applyFont="1" applyFill="1" applyBorder="1" applyAlignment="1" applyProtection="1">
      <alignment horizontal="left" vertical="top" wrapText="1"/>
      <protection locked="0"/>
    </xf>
    <xf numFmtId="0" fontId="0" fillId="23" borderId="9" xfId="0" applyFill="1" applyBorder="1" applyAlignment="1" applyProtection="1">
      <alignment horizontal="left" vertical="top" wrapText="1"/>
      <protection locked="0"/>
    </xf>
    <xf numFmtId="0" fontId="0" fillId="23" borderId="12" xfId="0" applyFill="1" applyBorder="1" applyAlignment="1" applyProtection="1">
      <alignment horizontal="left" vertical="top" wrapText="1"/>
      <protection locked="0"/>
    </xf>
    <xf numFmtId="0" fontId="0" fillId="23" borderId="10" xfId="0" applyFill="1" applyBorder="1" applyAlignment="1" applyProtection="1">
      <alignment horizontal="left" vertical="top" wrapText="1"/>
      <protection locked="0"/>
    </xf>
    <xf numFmtId="0" fontId="0" fillId="23" borderId="0" xfId="0" applyFill="1" applyAlignment="1" applyProtection="1">
      <alignment horizontal="left" vertical="top" wrapText="1"/>
      <protection locked="0"/>
    </xf>
    <xf numFmtId="0" fontId="0" fillId="23" borderId="14" xfId="0" applyFill="1" applyBorder="1" applyAlignment="1" applyProtection="1">
      <alignment horizontal="left" vertical="top" wrapText="1"/>
      <protection locked="0"/>
    </xf>
    <xf numFmtId="0" fontId="0" fillId="23" borderId="15" xfId="0" applyFill="1" applyBorder="1" applyAlignment="1" applyProtection="1">
      <alignment horizontal="left" vertical="top" wrapText="1"/>
      <protection locked="0"/>
    </xf>
    <xf numFmtId="0" fontId="0" fillId="23" borderId="11" xfId="0" applyFill="1" applyBorder="1" applyAlignment="1" applyProtection="1">
      <alignment horizontal="left" vertical="top" wrapText="1"/>
      <protection locked="0"/>
    </xf>
    <xf numFmtId="0" fontId="0" fillId="23" borderId="16" xfId="0" applyFill="1" applyBorder="1" applyAlignment="1" applyProtection="1">
      <alignment horizontal="left" vertical="top" wrapText="1"/>
      <protection locked="0"/>
    </xf>
    <xf numFmtId="0" fontId="24" fillId="21" borderId="38" xfId="0" applyFont="1" applyFill="1" applyBorder="1" applyAlignment="1">
      <alignment horizontal="left" vertical="top" wrapText="1"/>
    </xf>
    <xf numFmtId="0" fontId="24" fillId="21" borderId="42" xfId="0" applyFont="1" applyFill="1" applyBorder="1" applyAlignment="1">
      <alignment horizontal="left" vertical="top" wrapText="1"/>
    </xf>
    <xf numFmtId="0" fontId="24" fillId="21" borderId="39" xfId="0" applyFont="1" applyFill="1" applyBorder="1" applyAlignment="1">
      <alignment horizontal="left" vertical="top" wrapText="1"/>
    </xf>
    <xf numFmtId="0" fontId="24" fillId="23" borderId="38" xfId="0" applyFont="1" applyFill="1" applyBorder="1" applyAlignment="1" applyProtection="1">
      <alignment horizontal="left" vertical="top" wrapText="1"/>
      <protection locked="0"/>
    </xf>
    <xf numFmtId="0" fontId="24" fillId="23" borderId="42" xfId="0" applyFont="1" applyFill="1" applyBorder="1" applyAlignment="1" applyProtection="1">
      <alignment horizontal="left" vertical="top" wrapText="1"/>
      <protection locked="0"/>
    </xf>
    <xf numFmtId="0" fontId="24" fillId="23" borderId="39" xfId="0" applyFont="1" applyFill="1" applyBorder="1" applyAlignment="1" applyProtection="1">
      <alignment horizontal="left" vertical="top" wrapText="1"/>
      <protection locked="0"/>
    </xf>
    <xf numFmtId="0" fontId="65" fillId="21" borderId="38" xfId="0" applyFont="1" applyFill="1" applyBorder="1" applyAlignment="1">
      <alignment horizontal="left" vertical="top" wrapText="1"/>
    </xf>
    <xf numFmtId="0" fontId="65" fillId="21" borderId="42" xfId="0" applyFont="1" applyFill="1" applyBorder="1" applyAlignment="1">
      <alignment horizontal="left" vertical="top" wrapText="1"/>
    </xf>
    <xf numFmtId="0" fontId="65" fillId="21" borderId="39" xfId="0" applyFont="1" applyFill="1" applyBorder="1" applyAlignment="1">
      <alignment horizontal="left" vertical="top" wrapText="1"/>
    </xf>
    <xf numFmtId="0" fontId="25" fillId="21" borderId="18" xfId="0" applyFont="1" applyFill="1" applyBorder="1" applyAlignment="1" applyProtection="1">
      <alignment horizontal="left" vertical="top"/>
      <protection hidden="1"/>
    </xf>
    <xf numFmtId="0" fontId="25" fillId="21" borderId="9" xfId="0" applyFont="1" applyFill="1" applyBorder="1" applyAlignment="1" applyProtection="1">
      <alignment horizontal="left" vertical="top"/>
      <protection hidden="1"/>
    </xf>
    <xf numFmtId="0" fontId="25" fillId="21" borderId="12" xfId="0" applyFont="1" applyFill="1" applyBorder="1" applyAlignment="1" applyProtection="1">
      <alignment horizontal="left" vertical="top"/>
      <protection hidden="1"/>
    </xf>
    <xf numFmtId="0" fontId="8" fillId="21" borderId="0" xfId="65" applyFont="1" applyFill="1" applyAlignment="1" applyProtection="1">
      <alignment horizontal="left" vertical="center"/>
      <protection hidden="1"/>
    </xf>
    <xf numFmtId="0" fontId="22" fillId="21" borderId="0" xfId="65" applyFill="1">
      <alignment horizontal="left"/>
    </xf>
    <xf numFmtId="0" fontId="66" fillId="21" borderId="0" xfId="65" applyFont="1" applyFill="1" applyAlignment="1">
      <alignment horizontal="left" vertical="top" wrapText="1"/>
    </xf>
    <xf numFmtId="0" fontId="67" fillId="21" borderId="0" xfId="65" applyFont="1" applyFill="1" applyAlignment="1">
      <alignment horizontal="left" vertical="top"/>
    </xf>
    <xf numFmtId="0" fontId="77" fillId="29" borderId="30" xfId="112" applyFont="1" applyFill="1" applyBorder="1" applyAlignment="1">
      <alignment horizontal="center"/>
    </xf>
    <xf numFmtId="0" fontId="77" fillId="29" borderId="29" xfId="112" applyFont="1" applyFill="1" applyBorder="1" applyAlignment="1">
      <alignment horizontal="center"/>
    </xf>
    <xf numFmtId="0" fontId="77" fillId="29" borderId="49" xfId="112" applyFont="1" applyFill="1" applyBorder="1" applyAlignment="1">
      <alignment horizontal="center"/>
    </xf>
    <xf numFmtId="0" fontId="78" fillId="39" borderId="29" xfId="112" applyFont="1" applyFill="1" applyBorder="1" applyAlignment="1">
      <alignment horizontal="center"/>
    </xf>
    <xf numFmtId="0" fontId="78" fillId="39" borderId="50" xfId="112" applyFont="1" applyFill="1" applyBorder="1" applyAlignment="1">
      <alignment horizontal="center"/>
    </xf>
    <xf numFmtId="0" fontId="77" fillId="28" borderId="30" xfId="112" applyFont="1" applyFill="1" applyBorder="1" applyAlignment="1">
      <alignment horizontal="center"/>
    </xf>
    <xf numFmtId="0" fontId="77" fillId="28" borderId="49" xfId="112" applyFont="1" applyFill="1" applyBorder="1" applyAlignment="1">
      <alignment horizontal="center"/>
    </xf>
    <xf numFmtId="0" fontId="77" fillId="30" borderId="30" xfId="112" applyFont="1" applyFill="1" applyBorder="1" applyAlignment="1">
      <alignment horizontal="center"/>
    </xf>
    <xf numFmtId="0" fontId="77" fillId="30" borderId="29" xfId="112" applyFont="1" applyFill="1" applyBorder="1" applyAlignment="1">
      <alignment horizontal="center"/>
    </xf>
    <xf numFmtId="0" fontId="77" fillId="30" borderId="49" xfId="112" applyFont="1" applyFill="1" applyBorder="1" applyAlignment="1">
      <alignment horizontal="center"/>
    </xf>
    <xf numFmtId="0" fontId="77" fillId="31" borderId="29" xfId="112" applyFont="1" applyFill="1" applyBorder="1" applyAlignment="1">
      <alignment horizontal="center"/>
    </xf>
    <xf numFmtId="0" fontId="77" fillId="31" borderId="49" xfId="112" applyFont="1" applyFill="1" applyBorder="1" applyAlignment="1">
      <alignment horizontal="center"/>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3" xfId="30" xr:uid="{00000000-0005-0000-0000-00001D000000}"/>
    <cellStyle name="Comma 3" xfId="31" xr:uid="{00000000-0005-0000-0000-00001E000000}"/>
    <cellStyle name="Comma 3 2" xfId="32" xr:uid="{00000000-0005-0000-0000-00001F000000}"/>
    <cellStyle name="Comma 4" xfId="33" xr:uid="{00000000-0005-0000-0000-000020000000}"/>
    <cellStyle name="Comma 5" xfId="34" xr:uid="{00000000-0005-0000-0000-000021000000}"/>
    <cellStyle name="Comma0" xfId="35" xr:uid="{00000000-0005-0000-0000-000022000000}"/>
    <cellStyle name="Currency 2" xfId="36" xr:uid="{00000000-0005-0000-0000-000023000000}"/>
    <cellStyle name="Currency 2 2" xfId="37" xr:uid="{00000000-0005-0000-0000-000024000000}"/>
    <cellStyle name="Currency 2 3" xfId="38" xr:uid="{00000000-0005-0000-0000-000025000000}"/>
    <cellStyle name="Currency 2 4" xfId="39" xr:uid="{00000000-0005-0000-0000-000026000000}"/>
    <cellStyle name="Currency 2 5" xfId="40" xr:uid="{00000000-0005-0000-0000-000027000000}"/>
    <cellStyle name="Currency 3" xfId="41" xr:uid="{00000000-0005-0000-0000-000028000000}"/>
    <cellStyle name="Currency 4" xfId="42" xr:uid="{00000000-0005-0000-0000-000029000000}"/>
    <cellStyle name="Currency0" xfId="43" xr:uid="{00000000-0005-0000-0000-00002A000000}"/>
    <cellStyle name="Date" xfId="44" xr:uid="{00000000-0005-0000-0000-00002B000000}"/>
    <cellStyle name="Explanatory Text 2" xfId="45" xr:uid="{00000000-0005-0000-0000-00002C000000}"/>
    <cellStyle name="Fixed" xfId="46" xr:uid="{00000000-0005-0000-0000-00002D000000}"/>
    <cellStyle name="Good 2" xfId="47" xr:uid="{00000000-0005-0000-0000-00002E000000}"/>
    <cellStyle name="Heading 1 2" xfId="48" xr:uid="{00000000-0005-0000-0000-00002F000000}"/>
    <cellStyle name="Heading 2 2" xfId="49" xr:uid="{00000000-0005-0000-0000-000030000000}"/>
    <cellStyle name="Heading 3 2" xfId="50" xr:uid="{00000000-0005-0000-0000-000031000000}"/>
    <cellStyle name="Heading 4 2" xfId="51" xr:uid="{00000000-0005-0000-0000-000032000000}"/>
    <cellStyle name="Hyperlink" xfId="52" builtinId="8"/>
    <cellStyle name="Hyperlink 2" xfId="53" xr:uid="{00000000-0005-0000-0000-000034000000}"/>
    <cellStyle name="Hyperlink 3" xfId="54" xr:uid="{00000000-0005-0000-0000-000035000000}"/>
    <cellStyle name="Hyperlink 4" xfId="55" xr:uid="{00000000-0005-0000-0000-000036000000}"/>
    <cellStyle name="Input 2" xfId="56" xr:uid="{00000000-0005-0000-0000-000037000000}"/>
    <cellStyle name="Linked Cell 2" xfId="57" xr:uid="{00000000-0005-0000-0000-000038000000}"/>
    <cellStyle name="Neutral 2" xfId="58" xr:uid="{00000000-0005-0000-0000-000039000000}"/>
    <cellStyle name="Normal" xfId="0" builtinId="0"/>
    <cellStyle name="Normal 10" xfId="59" xr:uid="{00000000-0005-0000-0000-00003B000000}"/>
    <cellStyle name="Normal 11" xfId="60" xr:uid="{00000000-0005-0000-0000-00003C000000}"/>
    <cellStyle name="Normal 12" xfId="61" xr:uid="{00000000-0005-0000-0000-00003D000000}"/>
    <cellStyle name="Normal 13" xfId="62" xr:uid="{00000000-0005-0000-0000-00003E000000}"/>
    <cellStyle name="Normal 13 2" xfId="63" xr:uid="{00000000-0005-0000-0000-00003F000000}"/>
    <cellStyle name="Normal 14" xfId="112" xr:uid="{F393A165-EE44-403C-8DC5-35BDC93BA67B}"/>
    <cellStyle name="Normal 2" xfId="64" xr:uid="{00000000-0005-0000-0000-000040000000}"/>
    <cellStyle name="Normal 2 179" xfId="111" xr:uid="{A7A3D635-0199-48C0-9182-7807B73AD7E5}"/>
    <cellStyle name="Normal 2 2" xfId="65" xr:uid="{00000000-0005-0000-0000-000041000000}"/>
    <cellStyle name="Normal 2 2 2" xfId="66" xr:uid="{00000000-0005-0000-0000-000042000000}"/>
    <cellStyle name="Normal 2 2 3" xfId="67" xr:uid="{00000000-0005-0000-0000-000043000000}"/>
    <cellStyle name="Normal 2 2 4" xfId="68" xr:uid="{00000000-0005-0000-0000-000044000000}"/>
    <cellStyle name="Normal 2 3" xfId="69" xr:uid="{00000000-0005-0000-0000-000045000000}"/>
    <cellStyle name="Normal 2 3 2" xfId="70" xr:uid="{00000000-0005-0000-0000-000046000000}"/>
    <cellStyle name="Normal 2 3 3" xfId="71" xr:uid="{00000000-0005-0000-0000-000047000000}"/>
    <cellStyle name="Normal 2 4" xfId="72" xr:uid="{00000000-0005-0000-0000-000048000000}"/>
    <cellStyle name="Normal 2 4 2" xfId="73" xr:uid="{00000000-0005-0000-0000-000049000000}"/>
    <cellStyle name="Normal 2 4 3" xfId="74" xr:uid="{00000000-0005-0000-0000-00004A000000}"/>
    <cellStyle name="Normal 2 5" xfId="75" xr:uid="{00000000-0005-0000-0000-00004B000000}"/>
    <cellStyle name="Normal 2_TRC" xfId="76" xr:uid="{00000000-0005-0000-0000-00004C000000}"/>
    <cellStyle name="Normal 3" xfId="77" xr:uid="{00000000-0005-0000-0000-00004D000000}"/>
    <cellStyle name="Normal 3 2" xfId="78" xr:uid="{00000000-0005-0000-0000-00004E000000}"/>
    <cellStyle name="Normal 3 3" xfId="79" xr:uid="{00000000-0005-0000-0000-00004F000000}"/>
    <cellStyle name="Normal 34" xfId="113" xr:uid="{AD7E998E-9BF5-4607-953E-C1F6A20F4E3A}"/>
    <cellStyle name="Normal 4" xfId="80" xr:uid="{00000000-0005-0000-0000-000050000000}"/>
    <cellStyle name="Normal 4 2" xfId="81" xr:uid="{00000000-0005-0000-0000-000051000000}"/>
    <cellStyle name="Normal 4 3"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 9" xfId="87" xr:uid="{00000000-0005-0000-0000-000057000000}"/>
    <cellStyle name="Note 2" xfId="88" xr:uid="{00000000-0005-0000-0000-000058000000}"/>
    <cellStyle name="Output 2" xfId="89" xr:uid="{00000000-0005-0000-0000-000059000000}"/>
    <cellStyle name="OUTPUT AMOUNTS" xfId="90" xr:uid="{00000000-0005-0000-0000-00005A000000}"/>
    <cellStyle name="OUTPUT AMOUNTS 2" xfId="91" xr:uid="{00000000-0005-0000-0000-00005B000000}"/>
    <cellStyle name="OUTPUT COLUMN HEADINGS" xfId="92" xr:uid="{00000000-0005-0000-0000-00005C000000}"/>
    <cellStyle name="OUTPUT COLUMN HEADINGS 2" xfId="93" xr:uid="{00000000-0005-0000-0000-00005D000000}"/>
    <cellStyle name="OUTPUT LINE ITEMS" xfId="94" xr:uid="{00000000-0005-0000-0000-00005E000000}"/>
    <cellStyle name="OUTPUT LINE ITEMS 2" xfId="95" xr:uid="{00000000-0005-0000-0000-00005F000000}"/>
    <cellStyle name="Output Line Items_TEP Revenue_Summary_Report-Monthly 11-08 run 12-15-08" xfId="96" xr:uid="{00000000-0005-0000-0000-000060000000}"/>
    <cellStyle name="OUTPUT REPORT TITLE" xfId="97" xr:uid="{00000000-0005-0000-0000-000061000000}"/>
    <cellStyle name="Percent 2" xfId="98" xr:uid="{00000000-0005-0000-0000-000062000000}"/>
    <cellStyle name="Percent 2 2" xfId="99" xr:uid="{00000000-0005-0000-0000-000063000000}"/>
    <cellStyle name="Percent 2 3" xfId="100" xr:uid="{00000000-0005-0000-0000-000064000000}"/>
    <cellStyle name="Percent 2 3 2" xfId="101" xr:uid="{00000000-0005-0000-0000-000065000000}"/>
    <cellStyle name="Percent 2 3 3" xfId="102" xr:uid="{00000000-0005-0000-0000-000066000000}"/>
    <cellStyle name="Percent 2 4" xfId="103" xr:uid="{00000000-0005-0000-0000-000067000000}"/>
    <cellStyle name="Percent 3" xfId="104" xr:uid="{00000000-0005-0000-0000-000068000000}"/>
    <cellStyle name="Percent 4" xfId="105" xr:uid="{00000000-0005-0000-0000-000069000000}"/>
    <cellStyle name="Percent 5" xfId="106" xr:uid="{00000000-0005-0000-0000-00006A000000}"/>
    <cellStyle name="Percent 6" xfId="107" xr:uid="{00000000-0005-0000-0000-00006B000000}"/>
    <cellStyle name="Title 2" xfId="108" xr:uid="{00000000-0005-0000-0000-00006C000000}"/>
    <cellStyle name="Total 2" xfId="109" xr:uid="{00000000-0005-0000-0000-00006D000000}"/>
    <cellStyle name="Warning Text 2" xfId="110"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323850</xdr:colOff>
      <xdr:row>1</xdr:row>
      <xdr:rowOff>152400</xdr:rowOff>
    </xdr:from>
    <xdr:ext cx="3248025" cy="1028700"/>
    <xdr:pic>
      <xdr:nvPicPr>
        <xdr:cNvPr id="3" name="Picture 2">
          <a:extLst>
            <a:ext uri="{FF2B5EF4-FFF2-40B4-BE49-F238E27FC236}">
              <a16:creationId xmlns:a16="http://schemas.microsoft.com/office/drawing/2014/main" id="{70A745E2-EF74-46D3-9D65-7C3FE0E3F3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14325"/>
          <a:ext cx="3248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epcommercialenergysolutions.com/Users/patole/Documents/projects/~forms/po%20edits/nc/201405/lpd/TEPNewConstruction-Application-Part-2-LPDi-public-201405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epcommercialenergysolutions.com/Projects/TEPEasySavePlusCustomRetro-Worksheet-lighting1-20140528-navig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ighting Interior LPD"/>
      <sheetName val="LPD COMcheck Import"/>
      <sheetName val="LPD Submittal Requirements"/>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 Lighting Small Projects"/>
      <sheetName val="Custom Lighting Large Projects"/>
      <sheetName val="Custom Lighting 2"/>
      <sheetName val="Custom Lighting 2 (50)"/>
      <sheetName val="DLC &amp; Energy Star Info"/>
      <sheetName val="Lighting Database"/>
      <sheetName val="Submittal Requirements"/>
      <sheetName val="COMcheck Impor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SourceBES@franklinenergy.com?subject=UniSource%20Custom%20Program%20Worksheet" TargetMode="External"/><Relationship Id="rId1" Type="http://schemas.openxmlformats.org/officeDocument/2006/relationships/hyperlink" Target="mailto:UniSourceBES@franklinenerg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tabColor indexed="41"/>
    <pageSetUpPr fitToPage="1"/>
  </sheetPr>
  <dimension ref="A1:Q47"/>
  <sheetViews>
    <sheetView topLeftCell="A34" zoomScaleNormal="100" zoomScaleSheetLayoutView="90" workbookViewId="0">
      <selection activeCell="M12" sqref="M12"/>
    </sheetView>
  </sheetViews>
  <sheetFormatPr defaultColWidth="0" defaultRowHeight="12.5" zeroHeight="1"/>
  <cols>
    <col min="1" max="6" width="9.1796875" style="86" customWidth="1"/>
    <col min="7" max="7" width="9" style="86" customWidth="1"/>
    <col min="8" max="8" width="7.7265625" style="86" customWidth="1"/>
    <col min="9" max="11" width="9.1796875" style="86" customWidth="1"/>
    <col min="12" max="12" width="10.7265625" style="86" customWidth="1"/>
    <col min="13" max="13" width="9.1796875" style="86" customWidth="1"/>
    <col min="14" max="14" width="7.453125" style="86" customWidth="1"/>
    <col min="15" max="15" width="9.1796875" style="86" hidden="1" customWidth="1"/>
    <col min="16" max="16" width="2.54296875" style="86" hidden="1" customWidth="1"/>
    <col min="17" max="17" width="0" style="86" hidden="1" customWidth="1"/>
    <col min="18" max="16384" width="9.1796875" style="86" hidden="1"/>
  </cols>
  <sheetData>
    <row r="1" spans="1:17">
      <c r="A1" s="63"/>
      <c r="B1" s="63"/>
      <c r="C1" s="63"/>
      <c r="D1" s="63"/>
      <c r="E1" s="63"/>
      <c r="F1" s="63"/>
      <c r="G1" s="63"/>
      <c r="H1" s="63"/>
      <c r="I1" s="63"/>
      <c r="J1" s="63"/>
      <c r="K1" s="63"/>
      <c r="L1" s="63"/>
      <c r="M1" s="63"/>
      <c r="N1" s="63"/>
    </row>
    <row r="2" spans="1:17">
      <c r="A2" s="63"/>
      <c r="B2" s="63"/>
      <c r="C2" s="63"/>
      <c r="D2" s="63"/>
      <c r="E2" s="63"/>
      <c r="F2" s="63"/>
      <c r="G2" s="63"/>
      <c r="H2" s="63"/>
      <c r="I2" s="63"/>
      <c r="J2" s="63"/>
      <c r="K2" s="63"/>
      <c r="L2" s="63"/>
      <c r="M2" s="63"/>
      <c r="N2" s="63"/>
    </row>
    <row r="3" spans="1:17" ht="30">
      <c r="A3" s="63"/>
      <c r="B3" s="63"/>
      <c r="C3" s="63"/>
      <c r="D3" s="63"/>
      <c r="E3" s="63"/>
      <c r="F3" s="63"/>
      <c r="G3" s="229" t="s">
        <v>0</v>
      </c>
      <c r="H3" s="229"/>
      <c r="I3" s="229"/>
      <c r="J3" s="229"/>
      <c r="K3" s="229"/>
      <c r="L3" s="229"/>
      <c r="M3" s="229"/>
      <c r="N3" s="229"/>
    </row>
    <row r="4" spans="1:17" ht="30">
      <c r="A4" s="63"/>
      <c r="B4" s="63"/>
      <c r="C4" s="63"/>
      <c r="D4" s="63"/>
      <c r="E4" s="63"/>
      <c r="F4" s="63"/>
      <c r="G4" s="230" t="s">
        <v>1</v>
      </c>
      <c r="H4" s="229"/>
      <c r="I4" s="229"/>
      <c r="J4" s="229"/>
      <c r="K4" s="229"/>
      <c r="L4" s="229"/>
      <c r="M4" s="229"/>
      <c r="N4" s="229"/>
    </row>
    <row r="5" spans="1:17" ht="30">
      <c r="A5" s="63"/>
      <c r="B5" s="63"/>
      <c r="C5" s="63"/>
      <c r="D5" s="63"/>
      <c r="E5" s="63"/>
      <c r="F5" s="63"/>
      <c r="G5" s="229" t="s">
        <v>2</v>
      </c>
      <c r="H5" s="229"/>
      <c r="I5" s="229"/>
      <c r="J5" s="229"/>
      <c r="K5" s="229"/>
      <c r="L5" s="229"/>
      <c r="M5" s="229"/>
      <c r="N5" s="229"/>
      <c r="Q5" s="87"/>
    </row>
    <row r="6" spans="1:17">
      <c r="A6" s="63"/>
      <c r="B6" s="63"/>
      <c r="C6" s="63"/>
      <c r="D6" s="63"/>
      <c r="E6" s="63"/>
      <c r="F6" s="63"/>
      <c r="G6" s="63"/>
      <c r="H6" s="63"/>
      <c r="I6" s="63"/>
      <c r="J6" s="63"/>
      <c r="K6" s="63"/>
      <c r="L6" s="63"/>
      <c r="M6" s="63"/>
      <c r="N6" s="63"/>
    </row>
    <row r="7" spans="1:17">
      <c r="A7" s="63"/>
      <c r="B7" s="63"/>
      <c r="C7" s="63"/>
      <c r="D7" s="63"/>
      <c r="E7" s="63"/>
      <c r="F7" s="63"/>
      <c r="G7" s="63"/>
      <c r="H7" s="63"/>
      <c r="I7" s="63"/>
      <c r="J7" s="63"/>
      <c r="K7" s="63"/>
      <c r="L7" s="63"/>
      <c r="M7" s="63"/>
      <c r="N7" s="63"/>
    </row>
    <row r="8" spans="1:17">
      <c r="A8" s="63"/>
      <c r="B8" s="63"/>
      <c r="C8" s="63"/>
      <c r="D8" s="63"/>
      <c r="E8" s="63"/>
      <c r="F8" s="63"/>
      <c r="G8" s="63"/>
      <c r="H8" s="63"/>
      <c r="I8" s="63"/>
      <c r="J8" s="63"/>
      <c r="K8" s="63"/>
      <c r="L8" s="63"/>
      <c r="M8" s="63"/>
      <c r="N8" s="63"/>
    </row>
    <row r="9" spans="1:17" ht="32.5">
      <c r="A9" s="63"/>
      <c r="B9" s="231" t="s">
        <v>3</v>
      </c>
      <c r="C9" s="231"/>
      <c r="D9" s="231"/>
      <c r="E9" s="231"/>
      <c r="F9" s="231"/>
      <c r="G9" s="231"/>
      <c r="H9" s="231"/>
      <c r="I9" s="231"/>
      <c r="J9" s="231"/>
      <c r="K9" s="231"/>
      <c r="L9" s="231"/>
      <c r="M9" s="231"/>
      <c r="N9" s="63"/>
    </row>
    <row r="10" spans="1:17" ht="32.5">
      <c r="A10" s="63"/>
      <c r="B10" s="231" t="s">
        <v>4</v>
      </c>
      <c r="C10" s="231"/>
      <c r="D10" s="231"/>
      <c r="E10" s="231"/>
      <c r="F10" s="231"/>
      <c r="G10" s="231"/>
      <c r="H10" s="231"/>
      <c r="I10" s="231"/>
      <c r="J10" s="231"/>
      <c r="K10" s="231"/>
      <c r="L10" s="231"/>
      <c r="M10" s="231"/>
      <c r="N10" s="63"/>
    </row>
    <row r="11" spans="1:17" ht="32.5">
      <c r="A11" s="63"/>
      <c r="B11" s="231" t="s">
        <v>5</v>
      </c>
      <c r="C11" s="231"/>
      <c r="D11" s="231"/>
      <c r="E11" s="231"/>
      <c r="F11" s="231"/>
      <c r="G11" s="231"/>
      <c r="H11" s="231"/>
      <c r="I11" s="231"/>
      <c r="J11" s="231"/>
      <c r="K11" s="231"/>
      <c r="L11" s="231"/>
      <c r="M11" s="231"/>
      <c r="N11" s="63"/>
    </row>
    <row r="12" spans="1:17">
      <c r="A12" s="63"/>
      <c r="B12" s="63"/>
      <c r="C12" s="88"/>
      <c r="D12" s="89"/>
      <c r="E12" s="89"/>
      <c r="F12" s="89"/>
      <c r="G12" s="89"/>
      <c r="H12" s="89"/>
      <c r="I12" s="89"/>
      <c r="J12" s="89"/>
      <c r="K12" s="89"/>
      <c r="L12" s="89"/>
      <c r="M12" s="89"/>
      <c r="N12" s="63"/>
    </row>
    <row r="13" spans="1:17">
      <c r="A13" s="63"/>
      <c r="B13" s="63"/>
      <c r="C13" s="218"/>
      <c r="D13" s="218"/>
      <c r="E13" s="218"/>
      <c r="F13" s="218"/>
      <c r="G13" s="218"/>
      <c r="H13" s="218"/>
      <c r="I13" s="218"/>
      <c r="J13" s="218"/>
      <c r="K13" s="218"/>
      <c r="L13" s="218"/>
      <c r="M13" s="218"/>
      <c r="N13" s="63"/>
    </row>
    <row r="14" spans="1:17" ht="23">
      <c r="A14" s="63"/>
      <c r="B14" s="232" t="s">
        <v>6</v>
      </c>
      <c r="C14" s="232"/>
      <c r="D14" s="232"/>
      <c r="E14" s="232"/>
      <c r="F14" s="232"/>
      <c r="G14" s="232"/>
      <c r="H14" s="232"/>
      <c r="I14" s="232"/>
      <c r="J14" s="232"/>
      <c r="K14" s="232"/>
      <c r="L14" s="232"/>
      <c r="M14" s="232"/>
      <c r="N14" s="63"/>
    </row>
    <row r="15" spans="1:17" ht="13.5" thickBot="1">
      <c r="A15" s="63"/>
      <c r="B15" s="233"/>
      <c r="C15" s="233"/>
      <c r="D15" s="233"/>
      <c r="E15" s="233"/>
      <c r="F15" s="233"/>
      <c r="G15" s="233"/>
      <c r="H15" s="233"/>
      <c r="I15" s="233"/>
      <c r="J15" s="233"/>
      <c r="K15" s="233"/>
      <c r="L15" s="233"/>
      <c r="M15" s="233"/>
      <c r="N15" s="63"/>
    </row>
    <row r="16" spans="1:17" ht="13">
      <c r="A16" s="63"/>
      <c r="B16" s="90" t="s">
        <v>7</v>
      </c>
      <c r="C16" s="91" t="s">
        <v>8</v>
      </c>
      <c r="D16" s="91"/>
      <c r="E16" s="91"/>
      <c r="F16" s="91"/>
      <c r="G16" s="91"/>
      <c r="H16" s="91"/>
      <c r="I16" s="91"/>
      <c r="J16" s="91"/>
      <c r="K16" s="91"/>
      <c r="L16" s="91"/>
      <c r="M16" s="92"/>
      <c r="N16" s="63"/>
    </row>
    <row r="17" spans="1:14" ht="15" customHeight="1">
      <c r="A17" s="63"/>
      <c r="B17" s="93" t="s">
        <v>9</v>
      </c>
      <c r="C17" s="218" t="s">
        <v>10</v>
      </c>
      <c r="D17" s="218"/>
      <c r="E17" s="218"/>
      <c r="F17" s="218"/>
      <c r="G17" s="218"/>
      <c r="H17" s="218"/>
      <c r="I17" s="218"/>
      <c r="J17" s="218"/>
      <c r="K17" s="218"/>
      <c r="L17" s="218"/>
      <c r="M17" s="219"/>
      <c r="N17" s="63"/>
    </row>
    <row r="18" spans="1:14" ht="12.75" customHeight="1">
      <c r="A18" s="63"/>
      <c r="B18" s="93" t="s">
        <v>11</v>
      </c>
      <c r="C18" s="218" t="s">
        <v>12</v>
      </c>
      <c r="D18" s="218"/>
      <c r="E18" s="218"/>
      <c r="F18" s="218"/>
      <c r="G18" s="218"/>
      <c r="H18" s="218"/>
      <c r="I18" s="218"/>
      <c r="J18" s="218"/>
      <c r="K18" s="218"/>
      <c r="L18" s="218"/>
      <c r="M18" s="219"/>
      <c r="N18" s="63"/>
    </row>
    <row r="19" spans="1:14" ht="12.75" customHeight="1">
      <c r="A19" s="63"/>
      <c r="B19" s="93"/>
      <c r="C19" s="218"/>
      <c r="D19" s="218"/>
      <c r="E19" s="218"/>
      <c r="F19" s="218"/>
      <c r="G19" s="218"/>
      <c r="H19" s="218"/>
      <c r="I19" s="218"/>
      <c r="J19" s="218"/>
      <c r="K19" s="218"/>
      <c r="L19" s="218"/>
      <c r="M19" s="219"/>
      <c r="N19" s="63"/>
    </row>
    <row r="20" spans="1:14" ht="12.75" customHeight="1">
      <c r="A20" s="63"/>
      <c r="B20" s="93"/>
      <c r="C20" s="88"/>
      <c r="D20" s="61"/>
      <c r="E20" s="61"/>
      <c r="F20" s="61"/>
      <c r="G20" s="61"/>
      <c r="H20" s="61"/>
      <c r="I20" s="61"/>
      <c r="J20" s="61"/>
      <c r="K20" s="61"/>
      <c r="L20" s="61"/>
      <c r="M20" s="95"/>
      <c r="N20" s="63"/>
    </row>
    <row r="21" spans="1:14" ht="13.5" customHeight="1">
      <c r="A21" s="63"/>
      <c r="B21" s="93" t="s">
        <v>13</v>
      </c>
      <c r="C21" s="88" t="s">
        <v>14</v>
      </c>
      <c r="D21" s="88"/>
      <c r="E21" s="88"/>
      <c r="F21" s="88"/>
      <c r="G21" s="88"/>
      <c r="H21" s="88"/>
      <c r="I21" s="88"/>
      <c r="J21" s="88"/>
      <c r="K21" s="88"/>
      <c r="L21" s="88"/>
      <c r="M21" s="94"/>
      <c r="N21" s="63"/>
    </row>
    <row r="22" spans="1:14" ht="16.5" customHeight="1">
      <c r="A22" s="63"/>
      <c r="B22" s="93" t="s">
        <v>15</v>
      </c>
      <c r="C22" s="218" t="s">
        <v>16</v>
      </c>
      <c r="D22" s="218"/>
      <c r="E22" s="218"/>
      <c r="F22" s="218"/>
      <c r="G22" s="218"/>
      <c r="H22" s="218"/>
      <c r="I22" s="218"/>
      <c r="J22" s="218"/>
      <c r="K22" s="218"/>
      <c r="L22" s="218"/>
      <c r="M22" s="219"/>
      <c r="N22" s="63"/>
    </row>
    <row r="23" spans="1:14" ht="34.5" customHeight="1">
      <c r="A23" s="63"/>
      <c r="B23" s="93" t="s">
        <v>11</v>
      </c>
      <c r="C23" s="218" t="s">
        <v>17</v>
      </c>
      <c r="D23" s="218"/>
      <c r="E23" s="218"/>
      <c r="F23" s="218"/>
      <c r="G23" s="218"/>
      <c r="H23" s="218"/>
      <c r="I23" s="218"/>
      <c r="J23" s="218"/>
      <c r="K23" s="218"/>
      <c r="L23" s="218"/>
      <c r="M23" s="219"/>
      <c r="N23" s="63"/>
    </row>
    <row r="24" spans="1:14" ht="12.75" customHeight="1">
      <c r="A24" s="63"/>
      <c r="B24" s="93" t="s">
        <v>13</v>
      </c>
      <c r="C24" s="88" t="s">
        <v>18</v>
      </c>
      <c r="D24" s="88"/>
      <c r="E24" s="88"/>
      <c r="F24" s="88"/>
      <c r="G24" s="88"/>
      <c r="H24" s="88"/>
      <c r="I24" s="88"/>
      <c r="J24" s="88"/>
      <c r="K24" s="88"/>
      <c r="L24" s="88"/>
      <c r="M24" s="94"/>
      <c r="N24" s="63"/>
    </row>
    <row r="25" spans="1:14" ht="12.75" customHeight="1">
      <c r="A25" s="63"/>
      <c r="B25" s="93" t="s">
        <v>15</v>
      </c>
      <c r="C25" s="218" t="s">
        <v>19</v>
      </c>
      <c r="D25" s="218"/>
      <c r="E25" s="218"/>
      <c r="F25" s="218"/>
      <c r="G25" s="218"/>
      <c r="H25" s="218"/>
      <c r="I25" s="218"/>
      <c r="J25" s="218"/>
      <c r="K25" s="218"/>
      <c r="L25" s="218"/>
      <c r="M25" s="219"/>
      <c r="N25" s="63"/>
    </row>
    <row r="26" spans="1:14" ht="15" customHeight="1">
      <c r="A26" s="63"/>
      <c r="B26" s="93" t="s">
        <v>11</v>
      </c>
      <c r="C26" s="218" t="s">
        <v>20</v>
      </c>
      <c r="D26" s="218"/>
      <c r="E26" s="218"/>
      <c r="F26" s="218"/>
      <c r="G26" s="218"/>
      <c r="H26" s="218"/>
      <c r="I26" s="218"/>
      <c r="J26" s="218"/>
      <c r="K26" s="218"/>
      <c r="L26" s="218"/>
      <c r="M26" s="219"/>
      <c r="N26" s="63"/>
    </row>
    <row r="27" spans="1:14" ht="15" customHeight="1" thickBot="1">
      <c r="A27" s="63"/>
      <c r="B27" s="96" t="s">
        <v>21</v>
      </c>
      <c r="C27" s="224" t="s">
        <v>22</v>
      </c>
      <c r="D27" s="224"/>
      <c r="E27" s="224"/>
      <c r="F27" s="224"/>
      <c r="G27" s="224"/>
      <c r="H27" s="224"/>
      <c r="I27" s="224"/>
      <c r="J27" s="224"/>
      <c r="K27" s="224"/>
      <c r="L27" s="224"/>
      <c r="M27" s="225"/>
      <c r="N27" s="63"/>
    </row>
    <row r="28" spans="1:14">
      <c r="A28" s="63"/>
      <c r="B28" s="63"/>
      <c r="C28" s="63"/>
      <c r="D28" s="63"/>
      <c r="E28" s="63"/>
      <c r="F28" s="63"/>
      <c r="G28" s="63"/>
      <c r="H28" s="63"/>
      <c r="I28" s="63"/>
      <c r="J28" s="63"/>
      <c r="K28" s="63"/>
      <c r="L28" s="63"/>
      <c r="M28" s="63"/>
      <c r="N28" s="63"/>
    </row>
    <row r="29" spans="1:14">
      <c r="A29" s="63"/>
      <c r="B29" s="63"/>
      <c r="C29" s="63"/>
      <c r="D29" s="63"/>
      <c r="E29" s="63"/>
      <c r="F29" s="63"/>
      <c r="G29" s="63"/>
      <c r="H29" s="63"/>
      <c r="I29" s="63"/>
      <c r="J29" s="63"/>
      <c r="K29" s="63"/>
      <c r="L29" s="63"/>
      <c r="M29" s="63"/>
      <c r="N29" s="63"/>
    </row>
    <row r="30" spans="1:14">
      <c r="A30" s="63"/>
      <c r="B30" s="63"/>
      <c r="C30" s="63"/>
      <c r="D30" s="63"/>
      <c r="E30" s="63"/>
      <c r="F30" s="63"/>
      <c r="G30" s="63"/>
      <c r="H30" s="63"/>
      <c r="I30" s="63"/>
      <c r="J30" s="63"/>
      <c r="K30" s="63"/>
      <c r="L30" s="63"/>
      <c r="M30" s="63"/>
      <c r="N30" s="63"/>
    </row>
    <row r="31" spans="1:14" ht="23">
      <c r="A31" s="63"/>
      <c r="B31" s="63"/>
      <c r="C31" s="97"/>
      <c r="D31" s="97" t="s">
        <v>23</v>
      </c>
      <c r="E31" s="97"/>
      <c r="F31" s="97"/>
      <c r="G31" s="97"/>
      <c r="H31" s="226" t="s">
        <v>24</v>
      </c>
      <c r="I31" s="226"/>
      <c r="J31" s="226"/>
      <c r="K31" s="226"/>
      <c r="L31" s="226"/>
      <c r="M31" s="226"/>
      <c r="N31" s="63"/>
    </row>
    <row r="32" spans="1:14">
      <c r="A32" s="63"/>
      <c r="B32" s="63"/>
      <c r="C32" s="63"/>
      <c r="D32" s="63"/>
      <c r="E32" s="63"/>
      <c r="F32" s="63"/>
      <c r="G32" s="63"/>
      <c r="H32" s="63"/>
      <c r="I32" s="63"/>
      <c r="J32" s="63"/>
      <c r="K32" s="63"/>
      <c r="L32" s="63"/>
      <c r="M32" s="63"/>
      <c r="N32" s="63"/>
    </row>
    <row r="33" spans="1:14" ht="25">
      <c r="A33" s="63"/>
      <c r="B33" s="220" t="s">
        <v>25</v>
      </c>
      <c r="C33" s="220"/>
      <c r="D33" s="220"/>
      <c r="E33" s="220"/>
      <c r="F33" s="220"/>
      <c r="G33" s="220"/>
      <c r="H33" s="220"/>
      <c r="I33" s="220"/>
      <c r="J33" s="220"/>
      <c r="K33" s="220"/>
      <c r="L33" s="220"/>
      <c r="M33" s="220"/>
      <c r="N33" s="63"/>
    </row>
    <row r="34" spans="1:14" ht="10.5" customHeight="1">
      <c r="A34" s="63"/>
      <c r="B34" s="63"/>
      <c r="C34" s="63"/>
      <c r="D34" s="63"/>
      <c r="E34" s="63"/>
      <c r="F34" s="63"/>
      <c r="G34" s="63"/>
      <c r="H34" s="63"/>
      <c r="I34" s="63"/>
      <c r="J34" s="63"/>
      <c r="K34" s="63"/>
      <c r="L34" s="63"/>
      <c r="M34" s="63"/>
      <c r="N34" s="63"/>
    </row>
    <row r="35" spans="1:14" ht="23">
      <c r="A35" s="63"/>
      <c r="B35" s="221"/>
      <c r="C35" s="221"/>
      <c r="D35" s="221"/>
      <c r="E35" s="221"/>
      <c r="F35" s="221"/>
      <c r="G35" s="221"/>
      <c r="H35" s="221"/>
      <c r="I35" s="221"/>
      <c r="J35" s="221"/>
      <c r="K35" s="221"/>
      <c r="L35" s="221"/>
      <c r="M35" s="221"/>
      <c r="N35" s="63"/>
    </row>
    <row r="36" spans="1:14" ht="23">
      <c r="A36" s="63"/>
      <c r="B36" s="221"/>
      <c r="C36" s="221"/>
      <c r="D36" s="221"/>
      <c r="E36" s="221"/>
      <c r="F36" s="221"/>
      <c r="G36" s="221"/>
      <c r="H36" s="221"/>
      <c r="I36" s="221"/>
      <c r="J36" s="221"/>
      <c r="K36" s="221"/>
      <c r="L36" s="221"/>
      <c r="M36" s="221"/>
      <c r="N36" s="63"/>
    </row>
    <row r="37" spans="1:14" ht="23">
      <c r="A37" s="63"/>
      <c r="B37" s="221"/>
      <c r="C37" s="221"/>
      <c r="D37" s="221"/>
      <c r="E37" s="221"/>
      <c r="F37" s="221"/>
      <c r="G37" s="221"/>
      <c r="H37" s="221"/>
      <c r="I37" s="221"/>
      <c r="J37" s="221"/>
      <c r="K37" s="221"/>
      <c r="L37" s="221"/>
      <c r="M37" s="221"/>
      <c r="N37" s="63"/>
    </row>
    <row r="38" spans="1:14">
      <c r="A38" s="63"/>
      <c r="B38" s="63"/>
      <c r="C38" s="63"/>
      <c r="D38" s="63"/>
      <c r="E38" s="63"/>
      <c r="F38" s="63"/>
      <c r="G38" s="63"/>
      <c r="H38" s="63"/>
      <c r="I38" s="63"/>
      <c r="J38" s="63"/>
      <c r="K38" s="63"/>
      <c r="L38" s="63"/>
      <c r="M38" s="63"/>
      <c r="N38" s="63"/>
    </row>
    <row r="39" spans="1:14" ht="23">
      <c r="A39" s="63"/>
      <c r="B39" s="221" t="s">
        <v>26</v>
      </c>
      <c r="C39" s="221"/>
      <c r="D39" s="221"/>
      <c r="E39" s="221"/>
      <c r="F39" s="221"/>
      <c r="G39" s="221"/>
      <c r="H39" s="221"/>
      <c r="I39" s="221"/>
      <c r="J39" s="221"/>
      <c r="K39" s="221"/>
      <c r="L39" s="221"/>
      <c r="M39" s="221"/>
      <c r="N39" s="63"/>
    </row>
    <row r="40" spans="1:14">
      <c r="A40" s="63"/>
      <c r="B40" s="63"/>
      <c r="C40" s="63"/>
      <c r="D40" s="63"/>
      <c r="E40" s="63"/>
      <c r="F40" s="63"/>
      <c r="G40" s="63"/>
      <c r="H40" s="63"/>
      <c r="I40" s="63"/>
      <c r="J40" s="63"/>
      <c r="K40" s="63"/>
      <c r="L40" s="63"/>
      <c r="M40" s="63"/>
      <c r="N40" s="63"/>
    </row>
    <row r="41" spans="1:14" ht="20">
      <c r="A41" s="63"/>
      <c r="B41" s="98"/>
      <c r="C41" s="98"/>
      <c r="D41" s="98"/>
      <c r="E41" s="98"/>
      <c r="F41" s="99"/>
      <c r="G41" s="222"/>
      <c r="H41" s="222"/>
      <c r="I41" s="222"/>
      <c r="J41" s="222"/>
      <c r="K41" s="222"/>
      <c r="L41" s="222"/>
      <c r="M41" s="222"/>
      <c r="N41" s="63"/>
    </row>
    <row r="42" spans="1:14">
      <c r="A42" s="63"/>
      <c r="B42" s="63"/>
      <c r="C42" s="63"/>
      <c r="D42" s="63"/>
      <c r="E42" s="63"/>
      <c r="F42" s="63"/>
      <c r="G42" s="63"/>
      <c r="H42" s="63"/>
      <c r="I42" s="63"/>
      <c r="J42" s="63"/>
      <c r="K42" s="63"/>
      <c r="L42" s="63"/>
      <c r="M42" s="63"/>
      <c r="N42" s="63"/>
    </row>
    <row r="43" spans="1:14" ht="25.5" customHeight="1">
      <c r="A43" s="201"/>
      <c r="B43" s="201"/>
      <c r="C43" s="227" t="s">
        <v>27</v>
      </c>
      <c r="D43" s="228"/>
      <c r="E43" s="228"/>
      <c r="F43" s="228"/>
      <c r="G43" s="228"/>
      <c r="H43" s="228"/>
      <c r="I43" s="228"/>
      <c r="J43" s="228"/>
      <c r="K43" s="228"/>
      <c r="L43" s="228"/>
      <c r="M43" s="201"/>
      <c r="N43" s="201"/>
    </row>
    <row r="44" spans="1:14">
      <c r="A44" s="63"/>
      <c r="B44" s="63"/>
      <c r="C44" s="63"/>
      <c r="D44" s="63"/>
      <c r="E44" s="63"/>
      <c r="F44" s="63"/>
      <c r="G44" s="63"/>
      <c r="H44" s="63"/>
      <c r="I44" s="63"/>
      <c r="J44" s="63"/>
      <c r="K44" s="63"/>
      <c r="L44" s="63"/>
      <c r="M44" s="63"/>
      <c r="N44" s="63"/>
    </row>
    <row r="45" spans="1:14" ht="43.5" customHeight="1">
      <c r="A45" s="63"/>
      <c r="B45" s="223" t="s">
        <v>28</v>
      </c>
      <c r="C45" s="223"/>
      <c r="D45" s="223"/>
      <c r="E45" s="223"/>
      <c r="F45" s="223"/>
      <c r="G45" s="223"/>
      <c r="H45" s="223"/>
      <c r="I45" s="223"/>
      <c r="J45" s="223"/>
      <c r="K45" s="223"/>
      <c r="L45" s="223"/>
      <c r="M45" s="223"/>
      <c r="N45" s="63"/>
    </row>
    <row r="46" spans="1:14">
      <c r="A46" s="63"/>
      <c r="B46" s="63"/>
      <c r="C46" s="63"/>
      <c r="D46" s="63"/>
      <c r="E46" s="63"/>
      <c r="F46" s="63"/>
      <c r="G46" s="63"/>
      <c r="H46" s="63"/>
      <c r="I46" s="63"/>
      <c r="J46" s="63"/>
      <c r="K46" s="63"/>
      <c r="L46" s="63"/>
      <c r="M46" s="63"/>
      <c r="N46" s="63"/>
    </row>
    <row r="47" spans="1:14" ht="15" customHeight="1">
      <c r="A47" s="217"/>
      <c r="B47" s="217"/>
      <c r="C47" s="217"/>
      <c r="D47" s="217"/>
      <c r="E47" s="217"/>
      <c r="F47" s="217"/>
      <c r="G47" s="217"/>
      <c r="H47" s="217"/>
      <c r="I47" s="217"/>
      <c r="J47" s="217"/>
      <c r="K47" s="217"/>
      <c r="L47" s="217"/>
      <c r="M47" s="217"/>
      <c r="N47" s="217"/>
    </row>
  </sheetData>
  <mergeCells count="26">
    <mergeCell ref="C17:M17"/>
    <mergeCell ref="B11:M11"/>
    <mergeCell ref="C13:M13"/>
    <mergeCell ref="B14:M14"/>
    <mergeCell ref="B15:M15"/>
    <mergeCell ref="G3:N3"/>
    <mergeCell ref="G4:N4"/>
    <mergeCell ref="G5:N5"/>
    <mergeCell ref="B9:M9"/>
    <mergeCell ref="B10:M10"/>
    <mergeCell ref="A47:N47"/>
    <mergeCell ref="C18:M19"/>
    <mergeCell ref="B33:M33"/>
    <mergeCell ref="B35:M35"/>
    <mergeCell ref="B36:M36"/>
    <mergeCell ref="B37:M37"/>
    <mergeCell ref="B39:M39"/>
    <mergeCell ref="C22:M22"/>
    <mergeCell ref="G41:M41"/>
    <mergeCell ref="B45:M45"/>
    <mergeCell ref="C23:M23"/>
    <mergeCell ref="C26:M26"/>
    <mergeCell ref="C25:M25"/>
    <mergeCell ref="C27:M27"/>
    <mergeCell ref="H31:M31"/>
    <mergeCell ref="C43:L43"/>
  </mergeCells>
  <hyperlinks>
    <hyperlink ref="H31" r:id="rId1" xr:uid="{00000000-0004-0000-0000-000000000000}"/>
    <hyperlink ref="H31:K31" r:id="rId2" display="UniSourceBES@franklinenergy.com" xr:uid="{00000000-0004-0000-0000-000002000000}"/>
  </hyperlinks>
  <pageMargins left="0.25" right="0.25" top="0.4" bottom="0.4" header="0.5" footer="0.34"/>
  <pageSetup scale="82" fitToHeight="2"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3"/>
    <pageSetUpPr fitToPage="1"/>
  </sheetPr>
  <dimension ref="A1:AY215"/>
  <sheetViews>
    <sheetView topLeftCell="A3" zoomScale="80" zoomScaleNormal="80" zoomScaleSheetLayoutView="100" workbookViewId="0">
      <selection activeCell="C3" sqref="C3:O3"/>
    </sheetView>
  </sheetViews>
  <sheetFormatPr defaultColWidth="0" defaultRowHeight="12.5" zeroHeight="1"/>
  <cols>
    <col min="1" max="1" width="1.54296875" style="104" customWidth="1"/>
    <col min="2" max="4" width="16.54296875" style="104" customWidth="1"/>
    <col min="5" max="6" width="5" style="104" hidden="1" customWidth="1"/>
    <col min="7" max="7" width="5.7265625" style="104" hidden="1" customWidth="1"/>
    <col min="8" max="8" width="7.26953125" style="104" hidden="1" customWidth="1"/>
    <col min="9" max="10" width="7.7265625" style="104" hidden="1" customWidth="1"/>
    <col min="11" max="11" width="5.1796875" style="104" hidden="1" customWidth="1"/>
    <col min="12" max="12" width="7" style="104" hidden="1" customWidth="1"/>
    <col min="13" max="14" width="7.1796875" style="104" hidden="1" customWidth="1"/>
    <col min="15" max="15" width="12.54296875" style="104" customWidth="1"/>
    <col min="16" max="17" width="6.54296875" style="104" hidden="1" customWidth="1"/>
    <col min="18" max="18" width="12.54296875" style="104" customWidth="1"/>
    <col min="19" max="19" width="10.7265625" style="104" customWidth="1"/>
    <col min="20" max="20" width="18.54296875" style="104" customWidth="1"/>
    <col min="21" max="21" width="1.54296875" style="104" customWidth="1"/>
    <col min="22" max="25" width="13.1796875" style="103" hidden="1" customWidth="1"/>
    <col min="26" max="26" width="18.54296875" style="106" hidden="1" customWidth="1"/>
    <col min="27" max="27" width="29" style="103" hidden="1" customWidth="1"/>
    <col min="28" max="29" width="13.1796875" style="103" hidden="1" customWidth="1"/>
    <col min="30" max="40" width="8.7265625" style="103" hidden="1" customWidth="1"/>
    <col min="41" max="41" width="8.81640625" style="103" hidden="1" customWidth="1"/>
    <col min="42" max="43" width="8.7265625" style="103" hidden="1" customWidth="1"/>
    <col min="44" max="44" width="0.81640625" style="103" hidden="1" customWidth="1"/>
    <col min="45" max="51" width="8.7265625" style="103" hidden="1" customWidth="1"/>
    <col min="52" max="16384" width="8.7265625" style="104" hidden="1"/>
  </cols>
  <sheetData>
    <row r="1" spans="1:42" ht="20.25" customHeight="1">
      <c r="A1" s="57"/>
      <c r="B1" s="234" t="s">
        <v>29</v>
      </c>
      <c r="C1" s="234"/>
      <c r="D1" s="234"/>
      <c r="E1" s="234"/>
      <c r="F1" s="234"/>
      <c r="G1" s="234"/>
      <c r="H1" s="234"/>
      <c r="I1" s="234"/>
      <c r="J1" s="234"/>
      <c r="K1" s="234"/>
      <c r="L1" s="234"/>
      <c r="M1" s="234"/>
      <c r="N1" s="234"/>
      <c r="O1" s="234"/>
      <c r="P1" s="234"/>
      <c r="Q1" s="234"/>
      <c r="R1" s="234"/>
      <c r="S1" s="234"/>
      <c r="T1" s="234"/>
      <c r="U1" s="17"/>
      <c r="V1" s="102"/>
      <c r="W1" s="102"/>
      <c r="X1" s="102"/>
      <c r="Y1" s="102"/>
      <c r="Z1" s="102"/>
      <c r="AA1" s="102"/>
      <c r="AB1" s="102"/>
    </row>
    <row r="2" spans="1:42" ht="24.75" customHeight="1">
      <c r="A2" s="57"/>
      <c r="B2" s="240" t="s">
        <v>30</v>
      </c>
      <c r="C2" s="240"/>
      <c r="D2" s="240"/>
      <c r="E2" s="240"/>
      <c r="F2" s="240"/>
      <c r="G2" s="240"/>
      <c r="H2" s="240"/>
      <c r="I2" s="240"/>
      <c r="J2" s="240"/>
      <c r="K2" s="240"/>
      <c r="L2" s="240"/>
      <c r="M2" s="240"/>
      <c r="N2" s="240"/>
      <c r="O2" s="240"/>
      <c r="P2" s="240"/>
      <c r="Q2" s="240"/>
      <c r="R2" s="240"/>
      <c r="S2" s="241">
        <v>45658</v>
      </c>
      <c r="T2" s="242"/>
      <c r="U2" s="17"/>
      <c r="V2" s="102"/>
      <c r="W2" s="102"/>
      <c r="X2" s="102"/>
      <c r="Y2" s="102"/>
      <c r="Z2" s="102"/>
      <c r="AA2" s="102"/>
      <c r="AB2" s="102"/>
    </row>
    <row r="3" spans="1:42" ht="13.5" customHeight="1">
      <c r="A3" s="16"/>
      <c r="B3" s="58" t="s">
        <v>31</v>
      </c>
      <c r="C3" s="243"/>
      <c r="D3" s="244"/>
      <c r="E3" s="244"/>
      <c r="F3" s="244"/>
      <c r="G3" s="244"/>
      <c r="H3" s="244"/>
      <c r="I3" s="244"/>
      <c r="J3" s="244"/>
      <c r="K3" s="244"/>
      <c r="L3" s="244"/>
      <c r="M3" s="244"/>
      <c r="N3" s="244"/>
      <c r="O3" s="244"/>
      <c r="P3" s="100"/>
      <c r="Q3" s="100"/>
      <c r="R3" s="239" t="s">
        <v>32</v>
      </c>
      <c r="S3" s="239"/>
      <c r="T3" s="101"/>
      <c r="U3" s="18"/>
      <c r="V3" s="102"/>
      <c r="W3" s="102"/>
      <c r="X3" s="102"/>
      <c r="Y3" s="102"/>
      <c r="Z3" s="102"/>
      <c r="AA3" s="102"/>
      <c r="AB3" s="102"/>
    </row>
    <row r="4" spans="1:42" ht="42" customHeight="1" thickBot="1">
      <c r="A4" s="4"/>
      <c r="B4" s="235" t="s">
        <v>33</v>
      </c>
      <c r="C4" s="235"/>
      <c r="D4" s="235"/>
      <c r="E4" s="235"/>
      <c r="F4" s="235"/>
      <c r="G4" s="235"/>
      <c r="H4" s="235"/>
      <c r="I4" s="235"/>
      <c r="J4" s="235"/>
      <c r="K4" s="235"/>
      <c r="L4" s="235"/>
      <c r="M4" s="235"/>
      <c r="N4" s="235"/>
      <c r="O4" s="235"/>
      <c r="P4" s="235"/>
      <c r="Q4" s="235"/>
      <c r="R4" s="235"/>
      <c r="S4" s="235"/>
      <c r="T4" s="235"/>
      <c r="U4" s="18"/>
      <c r="V4" s="180" t="s">
        <v>34</v>
      </c>
      <c r="W4" s="180" t="s">
        <v>35</v>
      </c>
      <c r="X4" s="180" t="s">
        <v>36</v>
      </c>
      <c r="Y4" s="180" t="s">
        <v>37</v>
      </c>
      <c r="Z4" s="180" t="s">
        <v>38</v>
      </c>
      <c r="AA4" s="180" t="s">
        <v>39</v>
      </c>
      <c r="AB4" s="180" t="s">
        <v>40</v>
      </c>
      <c r="AC4" s="180" t="s">
        <v>41</v>
      </c>
    </row>
    <row r="5" spans="1:42" ht="15.65" customHeight="1">
      <c r="A5" s="4"/>
      <c r="B5" s="70" t="s">
        <v>42</v>
      </c>
      <c r="C5" s="236" t="s">
        <v>43</v>
      </c>
      <c r="D5" s="236"/>
      <c r="E5" s="71"/>
      <c r="F5" s="71"/>
      <c r="G5" s="71"/>
      <c r="H5" s="71"/>
      <c r="I5" s="71"/>
      <c r="J5" s="71"/>
      <c r="K5" s="71"/>
      <c r="L5" s="71"/>
      <c r="M5" s="71"/>
      <c r="N5" s="71"/>
      <c r="O5" s="71"/>
      <c r="P5" s="72"/>
      <c r="Q5" s="72"/>
      <c r="R5" s="73" t="s">
        <v>44</v>
      </c>
      <c r="S5" s="74">
        <v>0.06</v>
      </c>
      <c r="T5" s="75" t="s">
        <v>45</v>
      </c>
      <c r="U5" s="4"/>
      <c r="V5" s="181" t="e">
        <f>_xlfn.XLOOKUP(R7,AK11:AK19,AM11:AM19)</f>
        <v>#N/A</v>
      </c>
      <c r="W5" s="182" t="str">
        <f>IF(T7="","",T7)</f>
        <v/>
      </c>
      <c r="X5" s="183" t="e">
        <f>IF(W5="",_xlfn.XLOOKUP(R7,Category,AL11:AL19),IF(W5&gt;30,30,W5))</f>
        <v>#N/A</v>
      </c>
      <c r="Y5" s="184" t="e">
        <f>V5*Z5</f>
        <v>#N/A</v>
      </c>
      <c r="Z5" s="185">
        <f>R11</f>
        <v>0</v>
      </c>
      <c r="AA5" s="186" t="str" cm="1">
        <f t="array" ref="AA5">IF(R13&gt;0,NPV($X$84,$Y5*(1+$X$85)*(1+$X$87)*$Z$10:INDEX($Z$10:$Z$39,MATCH($X5,Y10:Y39,0)))+NPV($X$84,$Z5*(1+$X$86)*$AA$10:INDEX($AA$10:$AA$39,MATCH($X5,Y10:Y39,0))),"")</f>
        <v/>
      </c>
      <c r="AB5" s="187">
        <f>R17</f>
        <v>0</v>
      </c>
      <c r="AC5" s="185" t="str">
        <f>IF(R13=0,"",AA5/(AB5+(0.13959*Z5)))</f>
        <v/>
      </c>
    </row>
    <row r="6" spans="1:42" ht="15.65" customHeight="1">
      <c r="A6" s="4"/>
      <c r="B6" s="247"/>
      <c r="C6" s="248"/>
      <c r="D6" s="248"/>
      <c r="E6" s="248"/>
      <c r="F6" s="248"/>
      <c r="G6" s="248"/>
      <c r="H6" s="248"/>
      <c r="I6" s="248"/>
      <c r="J6" s="248"/>
      <c r="K6" s="248"/>
      <c r="L6" s="248"/>
      <c r="M6" s="248"/>
      <c r="N6" s="248"/>
      <c r="O6" s="248"/>
      <c r="P6" s="72"/>
      <c r="Q6" s="72"/>
      <c r="R6" s="237" t="s">
        <v>46</v>
      </c>
      <c r="S6" s="237"/>
      <c r="T6" s="19" t="s">
        <v>47</v>
      </c>
      <c r="U6" s="4"/>
      <c r="Z6" s="103"/>
    </row>
    <row r="7" spans="1:42" ht="15.65" customHeight="1">
      <c r="A7" s="4"/>
      <c r="B7" s="249"/>
      <c r="C7" s="250"/>
      <c r="D7" s="250"/>
      <c r="E7" s="250"/>
      <c r="F7" s="250"/>
      <c r="G7" s="250"/>
      <c r="H7" s="250"/>
      <c r="I7" s="250"/>
      <c r="J7" s="250"/>
      <c r="K7" s="250"/>
      <c r="L7" s="250"/>
      <c r="M7" s="250"/>
      <c r="N7" s="250"/>
      <c r="O7" s="250"/>
      <c r="P7" s="72"/>
      <c r="Q7" s="72"/>
      <c r="R7" s="238"/>
      <c r="S7" s="238"/>
      <c r="T7" s="119"/>
      <c r="U7" s="4"/>
      <c r="X7" s="188"/>
      <c r="Y7" s="188"/>
      <c r="Z7" s="188"/>
      <c r="AA7" s="189"/>
    </row>
    <row r="8" spans="1:42" ht="15.65" customHeight="1">
      <c r="A8" s="4"/>
      <c r="B8" s="249"/>
      <c r="C8" s="250"/>
      <c r="D8" s="250"/>
      <c r="E8" s="250"/>
      <c r="F8" s="250"/>
      <c r="G8" s="250"/>
      <c r="H8" s="250"/>
      <c r="I8" s="250"/>
      <c r="J8" s="250"/>
      <c r="K8" s="250"/>
      <c r="L8" s="250"/>
      <c r="M8" s="250"/>
      <c r="N8" s="250"/>
      <c r="O8" s="250"/>
      <c r="P8" s="72"/>
      <c r="Q8" s="72"/>
      <c r="R8" s="237" t="s">
        <v>48</v>
      </c>
      <c r="S8" s="237"/>
      <c r="T8" s="19" t="s">
        <v>49</v>
      </c>
      <c r="U8" s="4"/>
      <c r="X8" s="188"/>
      <c r="Y8" s="189" t="s">
        <v>50</v>
      </c>
      <c r="Z8" s="190" t="s">
        <v>51</v>
      </c>
      <c r="AA8" s="190" t="s">
        <v>52</v>
      </c>
    </row>
    <row r="9" spans="1:42" ht="15.65" customHeight="1">
      <c r="A9" s="4"/>
      <c r="B9" s="249"/>
      <c r="C9" s="250"/>
      <c r="D9" s="250"/>
      <c r="E9" s="250"/>
      <c r="F9" s="250"/>
      <c r="G9" s="250"/>
      <c r="H9" s="250"/>
      <c r="I9" s="250"/>
      <c r="J9" s="250"/>
      <c r="K9" s="250"/>
      <c r="L9" s="250"/>
      <c r="M9" s="250"/>
      <c r="N9" s="250"/>
      <c r="O9" s="250"/>
      <c r="P9" s="72"/>
      <c r="Q9" s="72"/>
      <c r="R9" s="238"/>
      <c r="S9" s="238"/>
      <c r="T9" s="270" t="str">
        <f>IF(OR(R11&lt;1,R15&lt;1,R17&lt;1),"",MIN(R11*S5,R17*0.75))</f>
        <v/>
      </c>
      <c r="U9" s="4"/>
      <c r="X9" s="188"/>
      <c r="Y9" s="189"/>
      <c r="Z9" s="189"/>
      <c r="AA9" s="189"/>
    </row>
    <row r="10" spans="1:42" ht="15.65" customHeight="1">
      <c r="A10" s="4"/>
      <c r="B10" s="249"/>
      <c r="C10" s="250"/>
      <c r="D10" s="250"/>
      <c r="E10" s="250"/>
      <c r="F10" s="250"/>
      <c r="G10" s="250"/>
      <c r="H10" s="250"/>
      <c r="I10" s="250"/>
      <c r="J10" s="250"/>
      <c r="K10" s="250"/>
      <c r="L10" s="250"/>
      <c r="M10" s="250"/>
      <c r="N10" s="250"/>
      <c r="O10" s="250"/>
      <c r="P10" s="5"/>
      <c r="Q10" s="5"/>
      <c r="R10" s="237" t="s">
        <v>53</v>
      </c>
      <c r="S10" s="237"/>
      <c r="T10" s="271"/>
      <c r="U10" s="4"/>
      <c r="X10" s="191"/>
      <c r="Y10" s="192">
        <v>1</v>
      </c>
      <c r="Z10" s="193">
        <f>'Avoided Costs Master'!R20</f>
        <v>71.260000000000005</v>
      </c>
      <c r="AA10" s="193" t="e" cm="1">
        <f t="array" ref="AA10">INDEX('Avoided Costs Master'!S20:AA49,0,MATCH(R9,'Avoided Costs Master'!S19:AA19,0))</f>
        <v>#N/A</v>
      </c>
      <c r="AK10" s="120" t="s">
        <v>46</v>
      </c>
      <c r="AL10" s="120" t="s">
        <v>54</v>
      </c>
      <c r="AM10" s="120" t="s">
        <v>55</v>
      </c>
      <c r="AN10" s="120" t="s">
        <v>56</v>
      </c>
    </row>
    <row r="11" spans="1:42" ht="15.65" customHeight="1">
      <c r="A11" s="4"/>
      <c r="B11" s="249"/>
      <c r="C11" s="250"/>
      <c r="D11" s="250"/>
      <c r="E11" s="250"/>
      <c r="F11" s="250"/>
      <c r="G11" s="250"/>
      <c r="H11" s="250"/>
      <c r="I11" s="250"/>
      <c r="J11" s="250"/>
      <c r="K11" s="250"/>
      <c r="L11" s="250"/>
      <c r="M11" s="250"/>
      <c r="N11" s="250"/>
      <c r="O11" s="250"/>
      <c r="P11" s="5"/>
      <c r="Q11" s="5"/>
      <c r="R11" s="238"/>
      <c r="S11" s="238"/>
      <c r="T11" s="271"/>
      <c r="U11" s="4"/>
      <c r="X11" s="191"/>
      <c r="Y11" s="192">
        <v>2</v>
      </c>
      <c r="Z11" s="193">
        <f>'Avoided Costs Master'!R21</f>
        <v>72.75645999999999</v>
      </c>
      <c r="AA11" s="193"/>
      <c r="AK11" s="121" t="s">
        <v>57</v>
      </c>
      <c r="AL11" s="121">
        <v>13</v>
      </c>
      <c r="AM11" s="121">
        <v>4.8530600000000002E-4</v>
      </c>
      <c r="AN11" s="207" t="s">
        <v>58</v>
      </c>
      <c r="AP11" s="105">
        <v>0</v>
      </c>
    </row>
    <row r="12" spans="1:42" ht="15.65" hidden="1" customHeight="1">
      <c r="A12" s="4"/>
      <c r="B12" s="249"/>
      <c r="C12" s="250"/>
      <c r="D12" s="250"/>
      <c r="E12" s="250"/>
      <c r="F12" s="250"/>
      <c r="G12" s="250"/>
      <c r="H12" s="250"/>
      <c r="I12" s="250"/>
      <c r="J12" s="250"/>
      <c r="K12" s="250"/>
      <c r="L12" s="250"/>
      <c r="M12" s="250"/>
      <c r="N12" s="250"/>
      <c r="O12" s="250"/>
      <c r="P12" s="5"/>
      <c r="Q12" s="5"/>
      <c r="R12" s="237" t="s">
        <v>59</v>
      </c>
      <c r="S12" s="237"/>
      <c r="T12" s="271"/>
      <c r="U12" s="4"/>
      <c r="X12" s="191"/>
      <c r="Y12" s="192">
        <v>3</v>
      </c>
      <c r="Z12" s="193">
        <f>'Avoided Costs Master'!R22</f>
        <v>63.609933599999998</v>
      </c>
      <c r="AA12" s="193"/>
      <c r="AK12" s="121" t="s">
        <v>60</v>
      </c>
      <c r="AL12" s="121">
        <v>10</v>
      </c>
      <c r="AM12" s="121">
        <v>1.32409E-4</v>
      </c>
      <c r="AN12" s="207" t="s">
        <v>61</v>
      </c>
      <c r="AP12" s="105">
        <f t="shared" ref="AP12:AP29" si="0">AP11+((15/60)/24)</f>
        <v>1.0416666666666666E-2</v>
      </c>
    </row>
    <row r="13" spans="1:42" ht="15.65" hidden="1" customHeight="1">
      <c r="A13" s="4"/>
      <c r="B13" s="249"/>
      <c r="C13" s="250"/>
      <c r="D13" s="250"/>
      <c r="E13" s="250"/>
      <c r="F13" s="250"/>
      <c r="G13" s="250"/>
      <c r="H13" s="250"/>
      <c r="I13" s="250"/>
      <c r="J13" s="250"/>
      <c r="K13" s="250"/>
      <c r="L13" s="250"/>
      <c r="M13" s="250"/>
      <c r="N13" s="250"/>
      <c r="O13" s="250"/>
      <c r="P13" s="5"/>
      <c r="Q13" s="5"/>
      <c r="R13" s="245">
        <f>IFERROR(R11/R15,"")</f>
        <v>0</v>
      </c>
      <c r="S13" s="245"/>
      <c r="T13" s="271"/>
      <c r="U13" s="4"/>
      <c r="X13" s="191"/>
      <c r="Y13" s="192">
        <v>4</v>
      </c>
      <c r="Z13" s="193">
        <f>'Avoided Costs Master'!R23</f>
        <v>64.882132272000007</v>
      </c>
      <c r="AA13" s="193"/>
      <c r="AK13" s="121" t="s">
        <v>58</v>
      </c>
      <c r="AL13" s="121">
        <v>20</v>
      </c>
      <c r="AM13" s="121">
        <v>4.8530600000000002E-4</v>
      </c>
      <c r="AN13" s="207" t="s">
        <v>62</v>
      </c>
      <c r="AP13" s="105">
        <f t="shared" si="0"/>
        <v>2.0833333333333332E-2</v>
      </c>
    </row>
    <row r="14" spans="1:42" ht="15.65" customHeight="1">
      <c r="A14" s="4"/>
      <c r="B14" s="249"/>
      <c r="C14" s="250"/>
      <c r="D14" s="250"/>
      <c r="E14" s="250"/>
      <c r="F14" s="250"/>
      <c r="G14" s="250"/>
      <c r="H14" s="250"/>
      <c r="I14" s="250"/>
      <c r="J14" s="250"/>
      <c r="K14" s="250"/>
      <c r="L14" s="250"/>
      <c r="M14" s="250"/>
      <c r="N14" s="250"/>
      <c r="O14" s="250"/>
      <c r="P14" s="5"/>
      <c r="Q14" s="5"/>
      <c r="R14" s="237" t="s">
        <v>63</v>
      </c>
      <c r="S14" s="237"/>
      <c r="T14" s="271"/>
      <c r="U14" s="4"/>
      <c r="V14" s="107"/>
      <c r="W14" s="107"/>
      <c r="X14" s="191"/>
      <c r="Y14" s="192">
        <v>5</v>
      </c>
      <c r="Z14" s="193">
        <f>'Avoided Costs Master'!R24</f>
        <v>66.179774917440014</v>
      </c>
      <c r="AA14" s="193"/>
      <c r="AB14" s="107"/>
      <c r="AC14" s="107"/>
      <c r="AK14" s="121" t="s">
        <v>64</v>
      </c>
      <c r="AL14" s="121">
        <v>15</v>
      </c>
      <c r="AM14" s="121">
        <v>4.8530600000000002E-4</v>
      </c>
      <c r="AN14" s="207" t="s">
        <v>65</v>
      </c>
      <c r="AP14" s="105">
        <f t="shared" si="0"/>
        <v>3.125E-2</v>
      </c>
    </row>
    <row r="15" spans="1:42" ht="15.65" customHeight="1">
      <c r="A15" s="4"/>
      <c r="B15" s="249"/>
      <c r="C15" s="250"/>
      <c r="D15" s="250"/>
      <c r="E15" s="250"/>
      <c r="F15" s="250"/>
      <c r="G15" s="250"/>
      <c r="H15" s="250"/>
      <c r="I15" s="250"/>
      <c r="J15" s="250"/>
      <c r="K15" s="250"/>
      <c r="L15" s="250"/>
      <c r="M15" s="250"/>
      <c r="N15" s="250"/>
      <c r="O15" s="250"/>
      <c r="P15" s="5"/>
      <c r="Q15" s="5"/>
      <c r="R15" s="246">
        <f>T25</f>
        <v>8760.0240000000013</v>
      </c>
      <c r="S15" s="246"/>
      <c r="T15" s="271"/>
      <c r="U15" s="4"/>
      <c r="V15" s="107"/>
      <c r="W15" s="107"/>
      <c r="X15" s="191"/>
      <c r="Y15" s="192">
        <v>6</v>
      </c>
      <c r="Z15" s="193">
        <f>'Avoided Costs Master'!R25</f>
        <v>61.878089547806411</v>
      </c>
      <c r="AA15" s="193"/>
      <c r="AB15" s="107"/>
      <c r="AC15" s="107"/>
      <c r="AK15" s="121" t="s">
        <v>66</v>
      </c>
      <c r="AL15" s="121">
        <v>5</v>
      </c>
      <c r="AM15" s="121">
        <v>4.8530600000000002E-4</v>
      </c>
      <c r="AN15" s="121"/>
      <c r="AP15" s="105">
        <f t="shared" si="0"/>
        <v>4.1666666666666664E-2</v>
      </c>
    </row>
    <row r="16" spans="1:42" ht="15.65" customHeight="1">
      <c r="A16" s="4"/>
      <c r="B16" s="249"/>
      <c r="C16" s="250"/>
      <c r="D16" s="250"/>
      <c r="E16" s="250"/>
      <c r="F16" s="250"/>
      <c r="G16" s="250"/>
      <c r="H16" s="250"/>
      <c r="I16" s="250"/>
      <c r="J16" s="250"/>
      <c r="K16" s="250"/>
      <c r="L16" s="250"/>
      <c r="M16" s="250"/>
      <c r="N16" s="250"/>
      <c r="O16" s="250"/>
      <c r="P16" s="5"/>
      <c r="Q16" s="5"/>
      <c r="R16" s="253" t="s">
        <v>67</v>
      </c>
      <c r="S16" s="253"/>
      <c r="T16" s="257" t="str">
        <f>IF(U16=1,"Incentive Capped at 75% of Cost","")</f>
        <v/>
      </c>
      <c r="U16" s="20">
        <f>IF(T9=(R17*0.75),1,0)</f>
        <v>0</v>
      </c>
      <c r="X16" s="191"/>
      <c r="Y16" s="192">
        <v>7</v>
      </c>
      <c r="Z16" s="193">
        <f>'Avoided Costs Master'!R26</f>
        <v>68.853437824104589</v>
      </c>
      <c r="AA16" s="193"/>
      <c r="AK16" s="121" t="s">
        <v>68</v>
      </c>
      <c r="AL16" s="121">
        <v>15</v>
      </c>
      <c r="AM16" s="121">
        <v>1.32409E-4</v>
      </c>
      <c r="AP16" s="105">
        <f t="shared" si="0"/>
        <v>5.2083333333333329E-2</v>
      </c>
    </row>
    <row r="17" spans="1:51" ht="15.65" customHeight="1">
      <c r="A17" s="4"/>
      <c r="B17" s="251"/>
      <c r="C17" s="252"/>
      <c r="D17" s="252"/>
      <c r="E17" s="252"/>
      <c r="F17" s="252"/>
      <c r="G17" s="252"/>
      <c r="H17" s="252"/>
      <c r="I17" s="252"/>
      <c r="J17" s="252"/>
      <c r="K17" s="252"/>
      <c r="L17" s="252"/>
      <c r="M17" s="252"/>
      <c r="N17" s="252"/>
      <c r="O17" s="252"/>
      <c r="P17" s="5"/>
      <c r="Q17" s="5"/>
      <c r="R17" s="259"/>
      <c r="S17" s="259"/>
      <c r="T17" s="258"/>
      <c r="U17" s="4"/>
      <c r="X17" s="191"/>
      <c r="Y17" s="192">
        <v>8</v>
      </c>
      <c r="Z17" s="193">
        <f>'Avoided Costs Master'!R27</f>
        <v>81.935591010684462</v>
      </c>
      <c r="AA17" s="193"/>
      <c r="AK17" s="121" t="s">
        <v>69</v>
      </c>
      <c r="AL17" s="121">
        <v>15</v>
      </c>
      <c r="AM17" s="121">
        <v>1.32409E-4</v>
      </c>
      <c r="AP17" s="105">
        <f t="shared" si="0"/>
        <v>6.2499999999999993E-2</v>
      </c>
    </row>
    <row r="18" spans="1:51" ht="13">
      <c r="A18" s="4"/>
      <c r="B18" s="260" t="s">
        <v>70</v>
      </c>
      <c r="C18" s="261"/>
      <c r="D18" s="261"/>
      <c r="E18" s="261"/>
      <c r="F18" s="261"/>
      <c r="G18" s="261"/>
      <c r="H18" s="261"/>
      <c r="I18" s="261"/>
      <c r="J18" s="261"/>
      <c r="K18" s="261"/>
      <c r="L18" s="261"/>
      <c r="M18" s="261"/>
      <c r="N18" s="261"/>
      <c r="O18" s="261"/>
      <c r="P18" s="261"/>
      <c r="Q18" s="261"/>
      <c r="R18" s="261"/>
      <c r="S18" s="261"/>
      <c r="T18" s="262"/>
      <c r="U18" s="4"/>
      <c r="X18" s="191"/>
      <c r="Y18" s="192">
        <v>9</v>
      </c>
      <c r="Z18" s="193">
        <f>'Avoided Costs Master'!R28</f>
        <v>95.513488949597885</v>
      </c>
      <c r="AA18" s="193"/>
      <c r="AK18" s="121" t="s">
        <v>65</v>
      </c>
      <c r="AL18" s="121">
        <v>13</v>
      </c>
      <c r="AM18" s="121">
        <v>1.39374E-4</v>
      </c>
      <c r="AP18" s="105">
        <f t="shared" si="0"/>
        <v>7.2916666666666657E-2</v>
      </c>
    </row>
    <row r="19" spans="1:51" customFormat="1">
      <c r="A19" s="4"/>
      <c r="B19" s="21" t="s">
        <v>71</v>
      </c>
      <c r="C19" s="22" t="s">
        <v>72</v>
      </c>
      <c r="D19" s="22" t="s">
        <v>73</v>
      </c>
      <c r="E19" s="6" t="s">
        <v>74</v>
      </c>
      <c r="F19" s="6" t="s">
        <v>75</v>
      </c>
      <c r="G19" s="6" t="s">
        <v>76</v>
      </c>
      <c r="H19" s="6" t="s">
        <v>77</v>
      </c>
      <c r="I19" s="6" t="s">
        <v>78</v>
      </c>
      <c r="J19" s="6" t="s">
        <v>79</v>
      </c>
      <c r="K19" s="6" t="s">
        <v>80</v>
      </c>
      <c r="L19" s="6" t="s">
        <v>81</v>
      </c>
      <c r="M19" s="6" t="s">
        <v>82</v>
      </c>
      <c r="N19" s="6" t="s">
        <v>83</v>
      </c>
      <c r="O19" s="22" t="s">
        <v>84</v>
      </c>
      <c r="P19" s="6" t="s">
        <v>85</v>
      </c>
      <c r="Q19" s="6" t="s">
        <v>86</v>
      </c>
      <c r="R19" s="4"/>
      <c r="S19" s="4"/>
      <c r="T19" s="23"/>
      <c r="U19" s="4"/>
      <c r="V19" s="103"/>
      <c r="W19" s="103"/>
      <c r="X19" s="191"/>
      <c r="Y19" s="192">
        <v>10</v>
      </c>
      <c r="Z19" s="193">
        <f>'Avoided Costs Master'!R29</f>
        <v>103.5127436491267</v>
      </c>
      <c r="AA19" s="193"/>
      <c r="AB19" s="103"/>
      <c r="AC19" s="103"/>
      <c r="AD19" s="103"/>
      <c r="AE19" s="103"/>
      <c r="AF19" s="103"/>
      <c r="AG19" s="103"/>
      <c r="AH19" s="103"/>
      <c r="AI19" s="103"/>
      <c r="AJ19" s="103"/>
      <c r="AK19" s="121" t="s">
        <v>87</v>
      </c>
      <c r="AL19" s="121">
        <v>10</v>
      </c>
      <c r="AM19" s="122">
        <v>1.32409E-4</v>
      </c>
      <c r="AN19" s="103"/>
      <c r="AO19" s="103"/>
      <c r="AP19" s="105">
        <f t="shared" si="0"/>
        <v>8.3333333333333329E-2</v>
      </c>
      <c r="AQ19" s="103"/>
      <c r="AR19" s="103"/>
      <c r="AS19" s="103"/>
      <c r="AT19" s="103"/>
      <c r="AU19" s="103"/>
      <c r="AV19" s="103"/>
      <c r="AW19" s="103"/>
      <c r="AX19" s="103"/>
      <c r="AY19" s="103"/>
    </row>
    <row r="20" spans="1:51" customFormat="1" ht="13">
      <c r="A20" s="254"/>
      <c r="B20" s="21" t="s">
        <v>88</v>
      </c>
      <c r="C20" s="50">
        <v>0</v>
      </c>
      <c r="D20" s="50">
        <v>0</v>
      </c>
      <c r="E20" s="6">
        <f t="shared" ref="E20:F26" si="1">INT(C20*1440)/60</f>
        <v>0</v>
      </c>
      <c r="F20" s="6">
        <f t="shared" si="1"/>
        <v>0</v>
      </c>
      <c r="G20" s="6">
        <f t="shared" ref="G20:G26" si="2">IF(E20&lt;=6,IF(AND(F20&lt;=6, F20&gt;E20),0,IF(AND(F20&lt;12, F20&gt;6),F20-6,IF(F20&gt;=12,6,IF(F20&lt;=E20,6)))))</f>
        <v>6</v>
      </c>
      <c r="H20" s="6" t="b">
        <f t="shared" ref="H20:H26" si="3">IF(AND(E20&gt;6, E20&lt;=12), IF(AND(F20&lt;E20, F20&lt;=6), 12-E20, IF(AND(F20&lt;E20, F20&gt;6), 12-E20+F20-6, IF(F20&gt;=12, 12-E20, IF(E20=F20, 6, F20-E20)))))</f>
        <v>0</v>
      </c>
      <c r="I20" s="6" t="b">
        <f t="shared" ref="I20:I26" si="4">IF(AND(E20&gt;12, E20&lt;=22), IF(AND(F20&gt;12, F20&lt;E20), 6, IF(AND(F20&gt;12, F20&gt;E20), 0, IF(F20&lt;=6, 0,IF(AND(F20&lt;=12, F20&gt;6), F20-6, IF(E20=F20, 6))))))</f>
        <v>0</v>
      </c>
      <c r="J20" s="6" t="b">
        <f t="shared" ref="J20:J26" si="5">IF(AND(E20&gt;22, E20&lt;=24), IF(F20&lt;=6, 0, IF(AND(F20&gt;6, F20&lt;=12), F20-6, IF(AND(F20&gt;12, F20&lt;E20), 6, IF(AND(F20&gt;12, F20&gt;E20), 0, IF(E20=F20, 6))))))</f>
        <v>0</v>
      </c>
      <c r="K20" s="6">
        <f t="shared" ref="K20:K26" si="6">IF(E20&lt;=6, IF(AND(F20&lt;=12, F20&lt;E20), 10, IF(AND(F20&lt;=12, F20&gt;E20), 0, IF(AND(F20&gt;12, F20&lt;=22), F20-12, IF(F20&gt;22, 10, IF(E20=F20,10))))))</f>
        <v>10</v>
      </c>
      <c r="L20" s="6" t="b">
        <f t="shared" ref="L20:L26" si="7">IF(AND(E20&gt;6,E20&lt;=12),IF(AND(F20&lt;12,F20&lt;E20),10,IF(AND(F20&lt;12,F20&gt;E20),0,IF(AND(F20&gt;12,F20&lt;=22),F20-12,IF(F20&gt;22,10, IF(E20=F20, 10))))))</f>
        <v>0</v>
      </c>
      <c r="M20" s="6" t="b">
        <f t="shared" ref="M20:M26" si="8">IF(AND(E20&gt;12, E20&lt;=22), IF(F20&lt;=12, 22-E20, IF(AND(F20&gt;12, F20&lt;E20), 22-E20+F20-12, IF(AND(F20&gt;12, F20&lt;=22, F20&gt;E20), F20-E20, IF(F20&gt;22, 22-E20,IF(E20=F20, 10))))))</f>
        <v>0</v>
      </c>
      <c r="N20" s="6" t="b">
        <f t="shared" ref="N20:N26" si="9">IF(E20&gt;22, IF(F20&lt;=12, 0, IF(AND(F20&gt;12, F20&lt;=22), F20-12, IF(AND(F20&gt;22, F20&lt;E20), 10,  IF(AND(F20&gt;22, F20&gt;E20), 0, IF(E20=F20, 10))))))</f>
        <v>0</v>
      </c>
      <c r="O20" s="25">
        <f t="shared" ref="O20:O26" si="10">IF(OR($C20="",$D20=""),0,IF(F20&gt;E20, F20-E20, 24-E20+F20))</f>
        <v>24</v>
      </c>
      <c r="P20" s="6">
        <f t="shared" ref="P20:P25" si="11">IF(OR($C20="",$D20=""),0,SUM(G20:N20))</f>
        <v>16</v>
      </c>
      <c r="Q20" s="6">
        <f t="shared" ref="Q20:Q26" si="12">O20-P20</f>
        <v>8</v>
      </c>
      <c r="R20" s="51">
        <v>0</v>
      </c>
      <c r="S20" s="24" t="s">
        <v>89</v>
      </c>
      <c r="T20" s="23"/>
      <c r="U20" s="4"/>
      <c r="V20" s="103"/>
      <c r="W20" s="103"/>
      <c r="X20" s="191"/>
      <c r="Y20" s="192">
        <v>11</v>
      </c>
      <c r="Z20" s="193">
        <f>'Avoided Costs Master'!R30</f>
        <v>110.55161021726734</v>
      </c>
      <c r="AA20" s="193"/>
      <c r="AB20" s="103"/>
      <c r="AC20" s="103"/>
      <c r="AD20" s="103"/>
      <c r="AE20" s="103"/>
      <c r="AF20" s="103"/>
      <c r="AG20" s="103"/>
      <c r="AH20" s="103"/>
      <c r="AI20" s="103"/>
      <c r="AJ20" s="103"/>
      <c r="AK20" s="103"/>
      <c r="AL20" s="103"/>
      <c r="AM20" s="103"/>
      <c r="AN20" s="103"/>
      <c r="AO20" s="103"/>
      <c r="AP20" s="105">
        <f t="shared" si="0"/>
        <v>9.375E-2</v>
      </c>
      <c r="AQ20" s="103"/>
      <c r="AR20" s="103"/>
      <c r="AS20" s="103"/>
      <c r="AT20" s="103"/>
      <c r="AU20" s="103"/>
      <c r="AV20" s="103"/>
      <c r="AW20" s="103"/>
      <c r="AX20" s="103"/>
      <c r="AY20" s="103"/>
    </row>
    <row r="21" spans="1:51" customFormat="1">
      <c r="A21" s="254"/>
      <c r="B21" s="21" t="s">
        <v>90</v>
      </c>
      <c r="C21" s="50">
        <v>0</v>
      </c>
      <c r="D21" s="50">
        <v>0</v>
      </c>
      <c r="E21" s="6">
        <f t="shared" si="1"/>
        <v>0</v>
      </c>
      <c r="F21" s="6">
        <f t="shared" si="1"/>
        <v>0</v>
      </c>
      <c r="G21" s="6">
        <f t="shared" si="2"/>
        <v>6</v>
      </c>
      <c r="H21" s="6" t="b">
        <f t="shared" si="3"/>
        <v>0</v>
      </c>
      <c r="I21" s="6" t="b">
        <f t="shared" si="4"/>
        <v>0</v>
      </c>
      <c r="J21" s="6" t="b">
        <f t="shared" si="5"/>
        <v>0</v>
      </c>
      <c r="K21" s="6">
        <f t="shared" si="6"/>
        <v>10</v>
      </c>
      <c r="L21" s="6" t="b">
        <f t="shared" si="7"/>
        <v>0</v>
      </c>
      <c r="M21" s="6" t="b">
        <f t="shared" si="8"/>
        <v>0</v>
      </c>
      <c r="N21" s="6" t="b">
        <f t="shared" si="9"/>
        <v>0</v>
      </c>
      <c r="O21" s="25">
        <f t="shared" si="10"/>
        <v>24</v>
      </c>
      <c r="P21" s="6">
        <f t="shared" si="11"/>
        <v>16</v>
      </c>
      <c r="Q21" s="6">
        <f t="shared" si="12"/>
        <v>8</v>
      </c>
      <c r="R21" s="25">
        <f>R20/7</f>
        <v>0</v>
      </c>
      <c r="S21" s="24" t="s">
        <v>91</v>
      </c>
      <c r="T21" s="24"/>
      <c r="U21" s="4"/>
      <c r="V21" s="103"/>
      <c r="W21" s="103"/>
      <c r="X21" s="191"/>
      <c r="Y21" s="192">
        <v>12</v>
      </c>
      <c r="Z21" s="193">
        <f>'Avoided Costs Master'!R31</f>
        <v>121.63161429746985</v>
      </c>
      <c r="AA21" s="193"/>
      <c r="AB21" s="103"/>
      <c r="AC21" s="103"/>
      <c r="AD21" s="103"/>
      <c r="AE21" s="103"/>
      <c r="AF21" s="103"/>
      <c r="AG21" s="103"/>
      <c r="AH21" s="103"/>
      <c r="AI21" s="103"/>
      <c r="AJ21" s="103"/>
      <c r="AK21" s="103"/>
      <c r="AL21" s="103"/>
      <c r="AM21" s="103"/>
      <c r="AN21" s="103"/>
      <c r="AO21" s="103"/>
      <c r="AP21" s="105">
        <f t="shared" si="0"/>
        <v>0.10416666666666667</v>
      </c>
      <c r="AQ21" s="103"/>
      <c r="AR21" s="103"/>
      <c r="AS21" s="103"/>
      <c r="AT21" s="103"/>
      <c r="AU21" s="103"/>
      <c r="AV21" s="103"/>
      <c r="AW21" s="103"/>
      <c r="AX21" s="103"/>
      <c r="AY21" s="103"/>
    </row>
    <row r="22" spans="1:51" customFormat="1">
      <c r="A22" s="4"/>
      <c r="B22" s="21" t="s">
        <v>92</v>
      </c>
      <c r="C22" s="50">
        <v>0</v>
      </c>
      <c r="D22" s="50">
        <v>0</v>
      </c>
      <c r="E22" s="6">
        <f t="shared" si="1"/>
        <v>0</v>
      </c>
      <c r="F22" s="6">
        <f t="shared" si="1"/>
        <v>0</v>
      </c>
      <c r="G22" s="6">
        <f t="shared" si="2"/>
        <v>6</v>
      </c>
      <c r="H22" s="6" t="b">
        <f t="shared" si="3"/>
        <v>0</v>
      </c>
      <c r="I22" s="6" t="b">
        <f t="shared" si="4"/>
        <v>0</v>
      </c>
      <c r="J22" s="6" t="b">
        <f t="shared" si="5"/>
        <v>0</v>
      </c>
      <c r="K22" s="6">
        <f t="shared" si="6"/>
        <v>10</v>
      </c>
      <c r="L22" s="6" t="b">
        <f t="shared" si="7"/>
        <v>0</v>
      </c>
      <c r="M22" s="6" t="b">
        <f t="shared" si="8"/>
        <v>0</v>
      </c>
      <c r="N22" s="6" t="b">
        <f t="shared" si="9"/>
        <v>0</v>
      </c>
      <c r="O22" s="25">
        <f t="shared" si="10"/>
        <v>24</v>
      </c>
      <c r="P22" s="6">
        <f t="shared" si="11"/>
        <v>16</v>
      </c>
      <c r="Q22" s="6">
        <f t="shared" si="12"/>
        <v>8</v>
      </c>
      <c r="R22" s="26"/>
      <c r="S22" s="26"/>
      <c r="T22" s="23"/>
      <c r="U22" s="4"/>
      <c r="V22" s="103"/>
      <c r="W22" s="103"/>
      <c r="X22" s="191"/>
      <c r="Y22" s="192">
        <v>13</v>
      </c>
      <c r="Z22" s="193">
        <f>'Avoided Costs Master'!R32</f>
        <v>131.81826199488296</v>
      </c>
      <c r="AA22" s="193"/>
      <c r="AB22" s="103"/>
      <c r="AC22" s="103"/>
      <c r="AD22" s="103"/>
      <c r="AE22" s="103"/>
      <c r="AF22" s="103"/>
      <c r="AG22" s="103"/>
      <c r="AH22" s="103"/>
      <c r="AI22" s="103"/>
      <c r="AJ22" s="103"/>
      <c r="AK22" s="103"/>
      <c r="AL22" s="103"/>
      <c r="AM22" s="103"/>
      <c r="AN22" s="103"/>
      <c r="AO22" s="103"/>
      <c r="AP22" s="105">
        <f t="shared" si="0"/>
        <v>0.11458333333333334</v>
      </c>
      <c r="AQ22" s="103"/>
      <c r="AR22" s="103"/>
      <c r="AS22" s="103"/>
      <c r="AT22" s="103"/>
      <c r="AU22" s="103"/>
      <c r="AV22" s="103"/>
      <c r="AW22" s="103"/>
      <c r="AX22" s="103"/>
      <c r="AY22" s="103"/>
    </row>
    <row r="23" spans="1:51" customFormat="1" ht="13">
      <c r="A23" s="4"/>
      <c r="B23" s="21" t="s">
        <v>93</v>
      </c>
      <c r="C23" s="50">
        <v>0</v>
      </c>
      <c r="D23" s="50">
        <v>0</v>
      </c>
      <c r="E23" s="6">
        <f t="shared" si="1"/>
        <v>0</v>
      </c>
      <c r="F23" s="6">
        <f t="shared" si="1"/>
        <v>0</v>
      </c>
      <c r="G23" s="6">
        <f t="shared" si="2"/>
        <v>6</v>
      </c>
      <c r="H23" s="6" t="b">
        <f t="shared" si="3"/>
        <v>0</v>
      </c>
      <c r="I23" s="6" t="b">
        <f t="shared" si="4"/>
        <v>0</v>
      </c>
      <c r="J23" s="6" t="b">
        <f t="shared" si="5"/>
        <v>0</v>
      </c>
      <c r="K23" s="6">
        <f t="shared" si="6"/>
        <v>10</v>
      </c>
      <c r="L23" s="6" t="b">
        <f t="shared" si="7"/>
        <v>0</v>
      </c>
      <c r="M23" s="6" t="b">
        <f t="shared" si="8"/>
        <v>0</v>
      </c>
      <c r="N23" s="6" t="b">
        <f t="shared" si="9"/>
        <v>0</v>
      </c>
      <c r="O23" s="25">
        <f t="shared" si="10"/>
        <v>24</v>
      </c>
      <c r="P23" s="6">
        <f t="shared" si="11"/>
        <v>16</v>
      </c>
      <c r="Q23" s="6">
        <f t="shared" si="12"/>
        <v>8</v>
      </c>
      <c r="R23" s="26"/>
      <c r="S23" s="27" t="s">
        <v>94</v>
      </c>
      <c r="T23" s="28">
        <f>IF(T24&gt;0,(52.143-R21),0)</f>
        <v>52.143000000000001</v>
      </c>
      <c r="U23" s="4"/>
      <c r="V23" s="103"/>
      <c r="W23" s="103"/>
      <c r="X23" s="191"/>
      <c r="Y23" s="192">
        <v>14</v>
      </c>
      <c r="Z23" s="193">
        <f>'Avoided Costs Master'!R33</f>
        <v>145.00008819437127</v>
      </c>
      <c r="AA23" s="193"/>
      <c r="AB23" s="103"/>
      <c r="AC23" s="103"/>
      <c r="AD23" s="103"/>
      <c r="AE23" s="103"/>
      <c r="AF23" s="103"/>
      <c r="AG23" s="103"/>
      <c r="AH23" s="103"/>
      <c r="AI23" s="103"/>
      <c r="AJ23" s="103"/>
      <c r="AK23" s="103"/>
      <c r="AL23" s="103"/>
      <c r="AM23" s="103"/>
      <c r="AN23" s="103"/>
      <c r="AO23" s="103"/>
      <c r="AP23" s="105">
        <f t="shared" si="0"/>
        <v>0.125</v>
      </c>
      <c r="AQ23" s="103"/>
      <c r="AR23" s="103"/>
      <c r="AS23" s="103"/>
      <c r="AT23" s="103"/>
      <c r="AU23" s="103"/>
      <c r="AV23" s="103"/>
      <c r="AW23" s="103"/>
      <c r="AX23" s="103"/>
      <c r="AY23" s="103"/>
    </row>
    <row r="24" spans="1:51" customFormat="1" ht="13">
      <c r="A24" s="4"/>
      <c r="B24" s="21" t="s">
        <v>95</v>
      </c>
      <c r="C24" s="50">
        <v>0</v>
      </c>
      <c r="D24" s="50">
        <v>0</v>
      </c>
      <c r="E24" s="6">
        <f t="shared" si="1"/>
        <v>0</v>
      </c>
      <c r="F24" s="6">
        <f t="shared" si="1"/>
        <v>0</v>
      </c>
      <c r="G24" s="6">
        <f t="shared" si="2"/>
        <v>6</v>
      </c>
      <c r="H24" s="6" t="b">
        <f t="shared" si="3"/>
        <v>0</v>
      </c>
      <c r="I24" s="6" t="b">
        <f t="shared" si="4"/>
        <v>0</v>
      </c>
      <c r="J24" s="6" t="b">
        <f t="shared" si="5"/>
        <v>0</v>
      </c>
      <c r="K24" s="6">
        <f t="shared" si="6"/>
        <v>10</v>
      </c>
      <c r="L24" s="6" t="b">
        <f t="shared" si="7"/>
        <v>0</v>
      </c>
      <c r="M24" s="6" t="b">
        <f t="shared" si="8"/>
        <v>0</v>
      </c>
      <c r="N24" s="6" t="b">
        <f t="shared" si="9"/>
        <v>0</v>
      </c>
      <c r="O24" s="25">
        <f t="shared" si="10"/>
        <v>24</v>
      </c>
      <c r="P24" s="6">
        <f t="shared" si="11"/>
        <v>16</v>
      </c>
      <c r="Q24" s="6">
        <f t="shared" si="12"/>
        <v>8</v>
      </c>
      <c r="R24" s="26"/>
      <c r="S24" s="27" t="s">
        <v>96</v>
      </c>
      <c r="T24" s="28">
        <f>P27+Q27</f>
        <v>168</v>
      </c>
      <c r="U24" s="4"/>
      <c r="V24" s="103"/>
      <c r="W24" s="103"/>
      <c r="X24" s="191"/>
      <c r="Y24" s="192">
        <v>15</v>
      </c>
      <c r="Z24" s="193">
        <f>'Avoided Costs Master'!R34</f>
        <v>147.90008995825869</v>
      </c>
      <c r="AA24" s="193"/>
      <c r="AB24" s="103"/>
      <c r="AC24" s="103"/>
      <c r="AD24" s="103"/>
      <c r="AE24" s="103"/>
      <c r="AF24" s="103"/>
      <c r="AG24" s="103"/>
      <c r="AH24" s="103"/>
      <c r="AI24" s="103"/>
      <c r="AJ24" s="103"/>
      <c r="AK24" s="103"/>
      <c r="AL24" s="103"/>
      <c r="AM24" s="103"/>
      <c r="AN24" s="103"/>
      <c r="AO24" s="103"/>
      <c r="AP24" s="105">
        <f t="shared" si="0"/>
        <v>0.13541666666666666</v>
      </c>
      <c r="AQ24" s="103"/>
      <c r="AR24" s="103"/>
      <c r="AS24" s="103"/>
      <c r="AT24" s="103"/>
      <c r="AU24" s="103"/>
      <c r="AV24" s="103"/>
      <c r="AW24" s="103"/>
      <c r="AX24" s="103"/>
      <c r="AY24" s="103"/>
    </row>
    <row r="25" spans="1:51" customFormat="1" ht="13">
      <c r="A25" s="4"/>
      <c r="B25" s="21" t="s">
        <v>97</v>
      </c>
      <c r="C25" s="50">
        <v>0</v>
      </c>
      <c r="D25" s="50">
        <v>0</v>
      </c>
      <c r="E25" s="6">
        <f t="shared" si="1"/>
        <v>0</v>
      </c>
      <c r="F25" s="6">
        <f t="shared" si="1"/>
        <v>0</v>
      </c>
      <c r="G25" s="6">
        <f t="shared" si="2"/>
        <v>6</v>
      </c>
      <c r="H25" s="6" t="b">
        <f t="shared" si="3"/>
        <v>0</v>
      </c>
      <c r="I25" s="6" t="b">
        <f t="shared" si="4"/>
        <v>0</v>
      </c>
      <c r="J25" s="6" t="b">
        <f t="shared" si="5"/>
        <v>0</v>
      </c>
      <c r="K25" s="6">
        <f t="shared" si="6"/>
        <v>10</v>
      </c>
      <c r="L25" s="6" t="b">
        <f t="shared" si="7"/>
        <v>0</v>
      </c>
      <c r="M25" s="6" t="b">
        <f t="shared" si="8"/>
        <v>0</v>
      </c>
      <c r="N25" s="6" t="b">
        <f t="shared" si="9"/>
        <v>0</v>
      </c>
      <c r="O25" s="25">
        <f t="shared" si="10"/>
        <v>24</v>
      </c>
      <c r="P25" s="6">
        <f t="shared" si="11"/>
        <v>16</v>
      </c>
      <c r="Q25" s="6">
        <f t="shared" si="12"/>
        <v>8</v>
      </c>
      <c r="R25" s="26"/>
      <c r="S25" s="27" t="s">
        <v>98</v>
      </c>
      <c r="T25" s="28">
        <f>P28+Q28</f>
        <v>8760.0240000000013</v>
      </c>
      <c r="U25" s="4"/>
      <c r="V25" s="103"/>
      <c r="W25" s="103"/>
      <c r="X25" s="191"/>
      <c r="Y25" s="192">
        <v>16</v>
      </c>
      <c r="Z25" s="193">
        <f>'Avoided Costs Master'!R35</f>
        <v>150.85809175742389</v>
      </c>
      <c r="AA25" s="193"/>
      <c r="AB25" s="103"/>
      <c r="AC25" s="103"/>
      <c r="AD25" s="103"/>
      <c r="AE25" s="103"/>
      <c r="AF25" s="103"/>
      <c r="AG25" s="103"/>
      <c r="AH25" s="103"/>
      <c r="AI25" s="103"/>
      <c r="AJ25" s="103"/>
      <c r="AK25" s="103"/>
      <c r="AL25" s="103"/>
      <c r="AM25" s="103"/>
      <c r="AN25" s="103"/>
      <c r="AO25" s="103"/>
      <c r="AP25" s="105">
        <f t="shared" si="0"/>
        <v>0.14583333333333331</v>
      </c>
      <c r="AQ25" s="103"/>
      <c r="AR25" s="103"/>
      <c r="AS25" s="103"/>
      <c r="AT25" s="103"/>
      <c r="AU25" s="103"/>
      <c r="AV25" s="103"/>
      <c r="AW25" s="103"/>
      <c r="AX25" s="103"/>
      <c r="AY25" s="103"/>
    </row>
    <row r="26" spans="1:51" customFormat="1" ht="13" thickBot="1">
      <c r="A26" s="4"/>
      <c r="B26" s="29" t="s">
        <v>99</v>
      </c>
      <c r="C26" s="200">
        <v>0</v>
      </c>
      <c r="D26" s="200">
        <v>0</v>
      </c>
      <c r="E26" s="7">
        <f t="shared" si="1"/>
        <v>0</v>
      </c>
      <c r="F26" s="7">
        <f t="shared" si="1"/>
        <v>0</v>
      </c>
      <c r="G26" s="7">
        <f t="shared" si="2"/>
        <v>6</v>
      </c>
      <c r="H26" s="7" t="b">
        <f t="shared" si="3"/>
        <v>0</v>
      </c>
      <c r="I26" s="7" t="b">
        <f t="shared" si="4"/>
        <v>0</v>
      </c>
      <c r="J26" s="7" t="b">
        <f t="shared" si="5"/>
        <v>0</v>
      </c>
      <c r="K26" s="7">
        <f t="shared" si="6"/>
        <v>10</v>
      </c>
      <c r="L26" s="7" t="b">
        <f t="shared" si="7"/>
        <v>0</v>
      </c>
      <c r="M26" s="7" t="b">
        <f t="shared" si="8"/>
        <v>0</v>
      </c>
      <c r="N26" s="7" t="b">
        <f t="shared" si="9"/>
        <v>0</v>
      </c>
      <c r="O26" s="60">
        <f t="shared" si="10"/>
        <v>24</v>
      </c>
      <c r="P26" s="7">
        <v>0</v>
      </c>
      <c r="Q26" s="7">
        <f t="shared" si="12"/>
        <v>24</v>
      </c>
      <c r="R26" s="30"/>
      <c r="S26" s="30"/>
      <c r="T26" s="31"/>
      <c r="U26" s="4"/>
      <c r="V26" s="103"/>
      <c r="W26" s="103"/>
      <c r="X26" s="191"/>
      <c r="Y26" s="192">
        <v>17</v>
      </c>
      <c r="Z26" s="193">
        <f>'Avoided Costs Master'!R36</f>
        <v>153.87525359257236</v>
      </c>
      <c r="AA26" s="193"/>
      <c r="AB26" s="103"/>
      <c r="AC26" s="103"/>
      <c r="AD26" s="103"/>
      <c r="AE26" s="103"/>
      <c r="AF26" s="103"/>
      <c r="AG26" s="103"/>
      <c r="AH26" s="103"/>
      <c r="AI26" s="103"/>
      <c r="AJ26" s="103"/>
      <c r="AK26" s="103"/>
      <c r="AL26" s="103"/>
      <c r="AM26" s="103"/>
      <c r="AN26" s="103"/>
      <c r="AO26" s="103"/>
      <c r="AP26" s="105">
        <f t="shared" si="0"/>
        <v>0.15624999999999997</v>
      </c>
      <c r="AQ26" s="103"/>
      <c r="AR26" s="103"/>
      <c r="AS26" s="103"/>
      <c r="AT26" s="103"/>
      <c r="AU26" s="103"/>
      <c r="AV26" s="103"/>
      <c r="AW26" s="103"/>
      <c r="AX26" s="103"/>
      <c r="AY26" s="103"/>
    </row>
    <row r="27" spans="1:51" customFormat="1">
      <c r="A27" s="4"/>
      <c r="B27" s="4"/>
      <c r="C27" s="5"/>
      <c r="D27" s="5"/>
      <c r="E27" s="32"/>
      <c r="F27" s="32"/>
      <c r="G27" s="32"/>
      <c r="H27" s="32"/>
      <c r="I27" s="33"/>
      <c r="J27" s="33"/>
      <c r="K27" s="33"/>
      <c r="L27" s="33"/>
      <c r="M27" s="33"/>
      <c r="N27" s="33"/>
      <c r="O27" s="5"/>
      <c r="P27" s="33">
        <f>SUM(P20:P26)</f>
        <v>96</v>
      </c>
      <c r="Q27" s="33">
        <f>SUM(Q20:Q26)</f>
        <v>72</v>
      </c>
      <c r="R27" s="34"/>
      <c r="S27" s="34"/>
      <c r="T27" s="34"/>
      <c r="U27" s="4"/>
      <c r="V27" s="103"/>
      <c r="W27" s="103"/>
      <c r="X27" s="191"/>
      <c r="Y27" s="192">
        <v>18</v>
      </c>
      <c r="Z27" s="193">
        <f>'Avoided Costs Master'!R37</f>
        <v>156.95275866442381</v>
      </c>
      <c r="AA27" s="193"/>
      <c r="AB27" s="103"/>
      <c r="AC27" s="103"/>
      <c r="AD27" s="103"/>
      <c r="AE27" s="103"/>
      <c r="AF27" s="103"/>
      <c r="AG27" s="103"/>
      <c r="AH27" s="103"/>
      <c r="AI27" s="103"/>
      <c r="AJ27" s="103"/>
      <c r="AK27" s="103"/>
      <c r="AL27" s="103"/>
      <c r="AM27" s="103"/>
      <c r="AN27" s="103"/>
      <c r="AO27" s="103"/>
      <c r="AP27" s="105">
        <f t="shared" si="0"/>
        <v>0.16666666666666663</v>
      </c>
      <c r="AQ27" s="103"/>
      <c r="AR27" s="103"/>
      <c r="AS27" s="103"/>
      <c r="AT27" s="103"/>
      <c r="AU27" s="103"/>
      <c r="AV27" s="103"/>
      <c r="AW27" s="103"/>
      <c r="AX27" s="103"/>
      <c r="AY27" s="103"/>
    </row>
    <row r="28" spans="1:51" customFormat="1" hidden="1">
      <c r="A28" s="4"/>
      <c r="B28" s="4"/>
      <c r="C28" s="5"/>
      <c r="D28" s="5"/>
      <c r="E28" s="32"/>
      <c r="F28" s="32"/>
      <c r="G28" s="32"/>
      <c r="H28" s="32"/>
      <c r="I28" s="35"/>
      <c r="J28" s="35"/>
      <c r="K28" s="32"/>
      <c r="L28" s="32"/>
      <c r="M28" s="32"/>
      <c r="N28" s="32"/>
      <c r="O28" s="5"/>
      <c r="P28" s="35">
        <f>P27*T23</f>
        <v>5005.7280000000001</v>
      </c>
      <c r="Q28" s="35">
        <f>T23*Q27</f>
        <v>3754.2960000000003</v>
      </c>
      <c r="R28" s="34"/>
      <c r="S28" s="34"/>
      <c r="T28" s="34"/>
      <c r="U28" s="4"/>
      <c r="V28" s="103"/>
      <c r="W28" s="103"/>
      <c r="X28" s="194"/>
      <c r="Y28" s="192">
        <v>19</v>
      </c>
      <c r="Z28" s="193">
        <f>'Avoided Costs Master'!R38</f>
        <v>156.95275866442381</v>
      </c>
      <c r="AA28" s="193"/>
      <c r="AB28" s="103"/>
      <c r="AC28" s="103"/>
      <c r="AD28" s="103"/>
      <c r="AE28" s="103"/>
      <c r="AF28" s="103"/>
      <c r="AG28" s="103"/>
      <c r="AH28" s="103"/>
      <c r="AI28" s="103"/>
      <c r="AJ28" s="103"/>
      <c r="AK28" s="103"/>
      <c r="AL28" s="103"/>
      <c r="AM28" s="103"/>
      <c r="AN28" s="103"/>
      <c r="AO28" s="103"/>
      <c r="AP28" s="105">
        <f t="shared" si="0"/>
        <v>0.17708333333333329</v>
      </c>
      <c r="AQ28" s="103"/>
      <c r="AR28" s="103"/>
      <c r="AS28" s="103"/>
      <c r="AT28" s="103"/>
      <c r="AU28" s="103"/>
      <c r="AV28" s="103"/>
      <c r="AW28" s="103"/>
      <c r="AX28" s="103"/>
      <c r="AY28" s="103"/>
    </row>
    <row r="29" spans="1:51" hidden="1">
      <c r="A29" s="4"/>
      <c r="B29" s="4"/>
      <c r="C29" s="4"/>
      <c r="D29" s="4"/>
      <c r="E29" s="4"/>
      <c r="F29" s="4"/>
      <c r="G29" s="4"/>
      <c r="H29" s="4"/>
      <c r="I29" s="4"/>
      <c r="J29" s="4"/>
      <c r="K29" s="4"/>
      <c r="L29" s="4"/>
      <c r="M29" s="4"/>
      <c r="N29" s="4"/>
      <c r="O29" s="4"/>
      <c r="P29" s="4"/>
      <c r="Q29" s="4"/>
      <c r="R29" s="4"/>
      <c r="S29" s="4"/>
      <c r="T29" s="4"/>
      <c r="U29" s="4"/>
      <c r="X29" s="194"/>
      <c r="Y29" s="192">
        <v>20</v>
      </c>
      <c r="Z29" s="193">
        <f>'Avoided Costs Master'!R39</f>
        <v>156.95275866442381</v>
      </c>
      <c r="AA29" s="193"/>
      <c r="AP29" s="105">
        <f t="shared" si="0"/>
        <v>0.18749999999999994</v>
      </c>
    </row>
    <row r="30" spans="1:51" hidden="1">
      <c r="A30" s="4"/>
      <c r="B30" s="4"/>
      <c r="C30" s="4"/>
      <c r="D30" s="4"/>
      <c r="E30" s="4"/>
      <c r="F30" s="4"/>
      <c r="G30" s="4"/>
      <c r="H30" s="4"/>
      <c r="I30" s="4"/>
      <c r="J30" s="4"/>
      <c r="K30" s="4"/>
      <c r="L30" s="4"/>
      <c r="M30" s="4"/>
      <c r="N30" s="4"/>
      <c r="O30" s="4"/>
      <c r="P30" s="4"/>
      <c r="Q30" s="4"/>
      <c r="R30" s="4"/>
      <c r="S30" s="4"/>
      <c r="T30" s="4"/>
      <c r="U30" s="4"/>
      <c r="X30" s="194"/>
      <c r="Y30" s="192">
        <v>21</v>
      </c>
      <c r="Z30" s="193">
        <f>'Avoided Costs Master'!R40</f>
        <v>156.95275866442381</v>
      </c>
      <c r="AA30" s="193"/>
      <c r="AP30" s="105">
        <f t="shared" ref="AP30:AP43" si="13">AP29+((15/60)/24)</f>
        <v>0.1979166666666666</v>
      </c>
    </row>
    <row r="31" spans="1:51" hidden="1">
      <c r="A31" s="4"/>
      <c r="B31" s="4"/>
      <c r="C31" s="4"/>
      <c r="D31" s="4"/>
      <c r="E31" s="4"/>
      <c r="F31" s="4"/>
      <c r="G31" s="4"/>
      <c r="H31" s="4"/>
      <c r="I31" s="4"/>
      <c r="J31" s="4"/>
      <c r="K31" s="4"/>
      <c r="L31" s="4"/>
      <c r="M31" s="4"/>
      <c r="N31" s="4"/>
      <c r="O31" s="4"/>
      <c r="P31" s="4"/>
      <c r="Q31" s="4"/>
      <c r="R31" s="4"/>
      <c r="S31" s="4"/>
      <c r="T31" s="4"/>
      <c r="U31" s="4"/>
      <c r="X31" s="194"/>
      <c r="Y31" s="192">
        <v>22</v>
      </c>
      <c r="Z31" s="193">
        <f>'Avoided Costs Master'!R41</f>
        <v>156.95275866442381</v>
      </c>
      <c r="AA31" s="193"/>
      <c r="AP31" s="105">
        <f t="shared" si="13"/>
        <v>0.20833333333333326</v>
      </c>
    </row>
    <row r="32" spans="1:51" hidden="1">
      <c r="A32" s="4"/>
      <c r="B32" s="4"/>
      <c r="C32" s="4"/>
      <c r="D32" s="4"/>
      <c r="E32" s="4"/>
      <c r="F32" s="4"/>
      <c r="G32" s="4"/>
      <c r="H32" s="4"/>
      <c r="I32" s="4"/>
      <c r="J32" s="4"/>
      <c r="K32" s="4"/>
      <c r="L32" s="4"/>
      <c r="M32" s="4"/>
      <c r="N32" s="4"/>
      <c r="O32" s="4"/>
      <c r="P32" s="4"/>
      <c r="Q32" s="4"/>
      <c r="R32" s="4"/>
      <c r="S32" s="4"/>
      <c r="T32" s="4"/>
      <c r="U32" s="4"/>
      <c r="X32" s="194"/>
      <c r="Y32" s="192">
        <v>23</v>
      </c>
      <c r="Z32" s="193">
        <f>'Avoided Costs Master'!R42</f>
        <v>156.95275866442381</v>
      </c>
      <c r="AA32" s="193"/>
      <c r="AP32" s="105">
        <f t="shared" si="13"/>
        <v>0.21874999999999992</v>
      </c>
    </row>
    <row r="33" spans="1:42" hidden="1">
      <c r="A33" s="4"/>
      <c r="B33" s="4"/>
      <c r="C33" s="4"/>
      <c r="D33" s="4"/>
      <c r="E33" s="4"/>
      <c r="F33" s="4"/>
      <c r="G33" s="4"/>
      <c r="H33" s="4"/>
      <c r="I33" s="4"/>
      <c r="J33" s="4"/>
      <c r="K33" s="4"/>
      <c r="L33" s="4"/>
      <c r="M33" s="4"/>
      <c r="N33" s="4"/>
      <c r="O33" s="4"/>
      <c r="P33" s="4"/>
      <c r="Q33" s="4"/>
      <c r="R33" s="4"/>
      <c r="S33" s="4"/>
      <c r="T33" s="4"/>
      <c r="U33" s="4"/>
      <c r="X33" s="194"/>
      <c r="Y33" s="192">
        <v>24</v>
      </c>
      <c r="Z33" s="193">
        <f>'Avoided Costs Master'!R43</f>
        <v>156.95275866442381</v>
      </c>
      <c r="AA33" s="193"/>
      <c r="AP33" s="105">
        <f t="shared" si="13"/>
        <v>0.22916666666666657</v>
      </c>
    </row>
    <row r="34" spans="1:42" hidden="1">
      <c r="A34" s="4"/>
      <c r="B34" s="4"/>
      <c r="C34" s="4"/>
      <c r="D34" s="4"/>
      <c r="E34" s="4"/>
      <c r="F34" s="4"/>
      <c r="G34" s="4"/>
      <c r="H34" s="4"/>
      <c r="I34" s="4"/>
      <c r="J34" s="4"/>
      <c r="K34" s="4"/>
      <c r="L34" s="4"/>
      <c r="M34" s="4"/>
      <c r="N34" s="4"/>
      <c r="O34" s="4"/>
      <c r="P34" s="4"/>
      <c r="Q34" s="4"/>
      <c r="R34" s="4"/>
      <c r="S34" s="4"/>
      <c r="T34" s="4"/>
      <c r="U34" s="4"/>
      <c r="X34" s="194"/>
      <c r="Y34" s="192">
        <v>25</v>
      </c>
      <c r="Z34" s="193">
        <f>'Avoided Costs Master'!R44</f>
        <v>156.95275866442381</v>
      </c>
      <c r="AA34" s="193"/>
      <c r="AP34" s="105">
        <f t="shared" si="13"/>
        <v>0.23958333333333323</v>
      </c>
    </row>
    <row r="35" spans="1:42" hidden="1">
      <c r="A35" s="4"/>
      <c r="B35" s="4"/>
      <c r="C35" s="4"/>
      <c r="D35" s="4"/>
      <c r="E35" s="4"/>
      <c r="F35" s="4"/>
      <c r="G35" s="4"/>
      <c r="H35" s="4"/>
      <c r="I35" s="4"/>
      <c r="J35" s="4"/>
      <c r="K35" s="4"/>
      <c r="L35" s="4"/>
      <c r="M35" s="4"/>
      <c r="N35" s="4"/>
      <c r="O35" s="4"/>
      <c r="P35" s="4"/>
      <c r="Q35" s="4"/>
      <c r="R35" s="4"/>
      <c r="S35" s="4"/>
      <c r="T35" s="4"/>
      <c r="U35" s="4"/>
      <c r="X35" s="194"/>
      <c r="Y35" s="192">
        <v>26</v>
      </c>
      <c r="Z35" s="193">
        <f>'Avoided Costs Master'!R45</f>
        <v>156.95275866442381</v>
      </c>
      <c r="AA35" s="193"/>
      <c r="AP35" s="105">
        <f t="shared" si="13"/>
        <v>0.24999999999999989</v>
      </c>
    </row>
    <row r="36" spans="1:42" hidden="1">
      <c r="A36" s="4"/>
      <c r="B36" s="4"/>
      <c r="C36" s="4"/>
      <c r="D36" s="4"/>
      <c r="E36" s="4"/>
      <c r="F36" s="4"/>
      <c r="G36" s="4"/>
      <c r="H36" s="4"/>
      <c r="I36" s="4"/>
      <c r="J36" s="4"/>
      <c r="K36" s="4"/>
      <c r="L36" s="4"/>
      <c r="M36" s="4"/>
      <c r="N36" s="4"/>
      <c r="O36" s="4"/>
      <c r="P36" s="4"/>
      <c r="Q36" s="4"/>
      <c r="R36" s="4"/>
      <c r="S36" s="4"/>
      <c r="T36" s="4"/>
      <c r="U36" s="4"/>
      <c r="X36" s="194"/>
      <c r="Y36" s="192">
        <v>27</v>
      </c>
      <c r="Z36" s="193">
        <f>'Avoided Costs Master'!R46</f>
        <v>156.95275866442381</v>
      </c>
      <c r="AA36" s="193"/>
      <c r="AP36" s="105">
        <f t="shared" si="13"/>
        <v>0.26041666666666657</v>
      </c>
    </row>
    <row r="37" spans="1:42" hidden="1">
      <c r="A37" s="4"/>
      <c r="B37" s="4"/>
      <c r="C37" s="4"/>
      <c r="D37" s="4"/>
      <c r="E37" s="4"/>
      <c r="F37" s="4"/>
      <c r="G37" s="4"/>
      <c r="H37" s="4"/>
      <c r="I37" s="4"/>
      <c r="J37" s="4"/>
      <c r="K37" s="4"/>
      <c r="L37" s="4"/>
      <c r="M37" s="4"/>
      <c r="N37" s="4"/>
      <c r="O37" s="4"/>
      <c r="P37" s="4"/>
      <c r="Q37" s="4"/>
      <c r="R37" s="4"/>
      <c r="S37" s="4"/>
      <c r="T37" s="4"/>
      <c r="U37" s="4"/>
      <c r="X37" s="194"/>
      <c r="Y37" s="192">
        <v>28</v>
      </c>
      <c r="Z37" s="193">
        <f>'Avoided Costs Master'!R47</f>
        <v>156.95275866442381</v>
      </c>
      <c r="AA37" s="193"/>
      <c r="AP37" s="105">
        <f t="shared" si="13"/>
        <v>0.27083333333333326</v>
      </c>
    </row>
    <row r="38" spans="1:42" hidden="1">
      <c r="A38" s="4"/>
      <c r="B38" s="4"/>
      <c r="C38" s="4"/>
      <c r="D38" s="4"/>
      <c r="E38" s="4"/>
      <c r="F38" s="4"/>
      <c r="G38" s="4"/>
      <c r="H38" s="4"/>
      <c r="I38" s="4"/>
      <c r="J38" s="4"/>
      <c r="K38" s="4"/>
      <c r="L38" s="4"/>
      <c r="M38" s="4"/>
      <c r="N38" s="4"/>
      <c r="O38" s="4"/>
      <c r="P38" s="4"/>
      <c r="Q38" s="4"/>
      <c r="R38" s="4"/>
      <c r="S38" s="4"/>
      <c r="T38" s="4"/>
      <c r="U38" s="4"/>
      <c r="X38" s="194"/>
      <c r="Y38" s="192">
        <v>29</v>
      </c>
      <c r="Z38" s="193">
        <f>'Avoided Costs Master'!R48</f>
        <v>156.95275866442381</v>
      </c>
      <c r="AA38" s="193"/>
      <c r="AP38" s="105">
        <f t="shared" si="13"/>
        <v>0.28124999999999994</v>
      </c>
    </row>
    <row r="39" spans="1:42" hidden="1">
      <c r="A39" s="4"/>
      <c r="B39" s="4"/>
      <c r="C39" s="4"/>
      <c r="D39" s="4"/>
      <c r="E39" s="4"/>
      <c r="F39" s="4"/>
      <c r="G39" s="4"/>
      <c r="H39" s="4"/>
      <c r="I39" s="4"/>
      <c r="J39" s="4"/>
      <c r="K39" s="4"/>
      <c r="L39" s="4"/>
      <c r="M39" s="4"/>
      <c r="N39" s="4"/>
      <c r="O39" s="4"/>
      <c r="P39" s="4"/>
      <c r="Q39" s="4"/>
      <c r="R39" s="4"/>
      <c r="S39" s="4"/>
      <c r="T39" s="4"/>
      <c r="U39" s="4"/>
      <c r="X39" s="194"/>
      <c r="Y39" s="192">
        <v>30</v>
      </c>
      <c r="Z39" s="193">
        <f>'Avoided Costs Master'!R49</f>
        <v>156.95275866442381</v>
      </c>
      <c r="AA39" s="193"/>
      <c r="AP39" s="105">
        <f t="shared" si="13"/>
        <v>0.29166666666666663</v>
      </c>
    </row>
    <row r="40" spans="1:42" hidden="1">
      <c r="A40" s="4"/>
      <c r="B40" s="4"/>
      <c r="C40" s="4"/>
      <c r="D40" s="4"/>
      <c r="E40" s="4"/>
      <c r="F40" s="4"/>
      <c r="G40" s="4"/>
      <c r="H40" s="4"/>
      <c r="I40" s="4"/>
      <c r="J40" s="4"/>
      <c r="K40" s="4"/>
      <c r="L40" s="4"/>
      <c r="M40" s="4"/>
      <c r="N40" s="4"/>
      <c r="O40" s="4"/>
      <c r="P40" s="4"/>
      <c r="Q40" s="4"/>
      <c r="R40" s="4"/>
      <c r="S40" s="4"/>
      <c r="T40" s="4"/>
      <c r="U40" s="4"/>
      <c r="X40" s="194"/>
      <c r="Y40" s="192"/>
      <c r="Z40" s="195"/>
      <c r="AA40" s="195"/>
      <c r="AP40" s="105">
        <f t="shared" si="13"/>
        <v>0.30208333333333331</v>
      </c>
    </row>
    <row r="41" spans="1:42" hidden="1">
      <c r="A41" s="4"/>
      <c r="B41" s="4"/>
      <c r="C41" s="4"/>
      <c r="D41" s="4"/>
      <c r="E41" s="4"/>
      <c r="F41" s="4"/>
      <c r="G41" s="4"/>
      <c r="H41" s="4"/>
      <c r="I41" s="4"/>
      <c r="J41" s="4"/>
      <c r="K41" s="4"/>
      <c r="L41" s="4"/>
      <c r="M41" s="4"/>
      <c r="N41" s="4"/>
      <c r="O41" s="4"/>
      <c r="P41" s="4"/>
      <c r="Q41" s="4"/>
      <c r="R41" s="4"/>
      <c r="S41" s="4"/>
      <c r="T41" s="4"/>
      <c r="U41" s="4"/>
      <c r="Z41" s="103"/>
      <c r="AP41" s="105">
        <f t="shared" si="13"/>
        <v>0.3125</v>
      </c>
    </row>
    <row r="42" spans="1:42" ht="80.5" thickBot="1">
      <c r="A42" s="4"/>
      <c r="B42" s="4"/>
      <c r="C42" s="4"/>
      <c r="D42" s="4"/>
      <c r="E42" s="4"/>
      <c r="F42" s="4"/>
      <c r="G42" s="4"/>
      <c r="H42" s="4"/>
      <c r="I42" s="4"/>
      <c r="J42" s="4"/>
      <c r="K42" s="4"/>
      <c r="L42" s="4"/>
      <c r="M42" s="4"/>
      <c r="N42" s="4"/>
      <c r="O42" s="4"/>
      <c r="P42" s="4"/>
      <c r="Q42" s="4"/>
      <c r="R42" s="4"/>
      <c r="S42" s="4"/>
      <c r="T42" s="4"/>
      <c r="U42" s="4"/>
      <c r="V42" s="180" t="s">
        <v>34</v>
      </c>
      <c r="W42" s="180" t="s">
        <v>35</v>
      </c>
      <c r="X42" s="180" t="s">
        <v>36</v>
      </c>
      <c r="Y42" s="180" t="s">
        <v>37</v>
      </c>
      <c r="Z42" s="180" t="s">
        <v>38</v>
      </c>
      <c r="AA42" s="180" t="s">
        <v>39</v>
      </c>
      <c r="AB42" s="180" t="s">
        <v>40</v>
      </c>
      <c r="AC42" s="180" t="s">
        <v>41</v>
      </c>
      <c r="AP42" s="105">
        <f t="shared" si="13"/>
        <v>0.32291666666666669</v>
      </c>
    </row>
    <row r="43" spans="1:42" ht="15.65" customHeight="1">
      <c r="A43" s="4"/>
      <c r="B43" s="76" t="s">
        <v>100</v>
      </c>
      <c r="C43" s="255" t="s">
        <v>43</v>
      </c>
      <c r="D43" s="255"/>
      <c r="E43" s="77"/>
      <c r="F43" s="77"/>
      <c r="G43" s="77"/>
      <c r="H43" s="77"/>
      <c r="I43" s="77"/>
      <c r="J43" s="77"/>
      <c r="K43" s="77"/>
      <c r="L43" s="77"/>
      <c r="M43" s="77"/>
      <c r="N43" s="77"/>
      <c r="O43" s="77"/>
      <c r="P43" s="78"/>
      <c r="Q43" s="78"/>
      <c r="R43" s="79" t="s">
        <v>44</v>
      </c>
      <c r="S43" s="80">
        <v>0.06</v>
      </c>
      <c r="T43" s="81" t="s">
        <v>45</v>
      </c>
      <c r="U43" s="4"/>
      <c r="V43" s="181" t="e">
        <f>_xlfn.XLOOKUP(R45,Category,AM11:AM19)</f>
        <v>#N/A</v>
      </c>
      <c r="W43" s="182" t="str">
        <f>IF(T45="","",T45)</f>
        <v/>
      </c>
      <c r="X43" s="183" t="e">
        <f>IF(W43="",_xlfn.XLOOKUP(R45,Category,AL11:AL19),IF(W43&gt;30,30,W43))</f>
        <v>#N/A</v>
      </c>
      <c r="Y43" s="184" t="e">
        <f>V43*Z43</f>
        <v>#N/A</v>
      </c>
      <c r="Z43" s="185">
        <f>R49</f>
        <v>0</v>
      </c>
      <c r="AA43" s="186" t="str" cm="1">
        <f t="array" ref="AA43">IF(R51&gt;0,NPV($X$80,$Y43*(1+$X$81)*(1+$X$83)*$Z$48:INDEX($Z$48:$Z$77,MATCH($X43,Y48:Y77,0)))+NPV($X$80,$Z43*(1+$X$82)*$AA$48:INDEX($AA$48:$AA$77,MATCH($X43,Y48:Y77,0))),"")</f>
        <v/>
      </c>
      <c r="AB43" s="187">
        <f>R55</f>
        <v>0</v>
      </c>
      <c r="AC43" s="185" t="str">
        <f>IF(R51=0,"",AA43/(AB43+(0.13959*Z43)))</f>
        <v/>
      </c>
      <c r="AP43" s="105">
        <f t="shared" si="13"/>
        <v>0.33333333333333337</v>
      </c>
    </row>
    <row r="44" spans="1:42" ht="15.65" customHeight="1">
      <c r="A44" s="4"/>
      <c r="B44" s="247"/>
      <c r="C44" s="248"/>
      <c r="D44" s="248"/>
      <c r="E44" s="248"/>
      <c r="F44" s="248"/>
      <c r="G44" s="248"/>
      <c r="H44" s="248"/>
      <c r="I44" s="248"/>
      <c r="J44" s="248"/>
      <c r="K44" s="248"/>
      <c r="L44" s="248"/>
      <c r="M44" s="248"/>
      <c r="N44" s="248"/>
      <c r="O44" s="248"/>
      <c r="P44" s="72"/>
      <c r="Q44" s="72"/>
      <c r="R44" s="237" t="s">
        <v>46</v>
      </c>
      <c r="S44" s="237"/>
      <c r="T44" s="19" t="s">
        <v>47</v>
      </c>
      <c r="U44" s="4"/>
      <c r="Z44" s="103"/>
      <c r="AP44" s="105"/>
    </row>
    <row r="45" spans="1:42" ht="15.65" customHeight="1">
      <c r="A45" s="4"/>
      <c r="B45" s="249"/>
      <c r="C45" s="250"/>
      <c r="D45" s="250"/>
      <c r="E45" s="250"/>
      <c r="F45" s="250"/>
      <c r="G45" s="250"/>
      <c r="H45" s="250"/>
      <c r="I45" s="250"/>
      <c r="J45" s="250"/>
      <c r="K45" s="250"/>
      <c r="L45" s="250"/>
      <c r="M45" s="250"/>
      <c r="N45" s="250"/>
      <c r="O45" s="250"/>
      <c r="P45" s="72"/>
      <c r="Q45" s="72"/>
      <c r="R45" s="238"/>
      <c r="S45" s="238"/>
      <c r="T45" s="119"/>
      <c r="U45" s="4"/>
      <c r="X45" s="188"/>
      <c r="Y45" s="188"/>
      <c r="Z45" s="188"/>
      <c r="AA45" s="189"/>
      <c r="AP45" s="105"/>
    </row>
    <row r="46" spans="1:42" ht="15.65" customHeight="1">
      <c r="A46" s="4"/>
      <c r="B46" s="249"/>
      <c r="C46" s="250"/>
      <c r="D46" s="250"/>
      <c r="E46" s="250"/>
      <c r="F46" s="250"/>
      <c r="G46" s="250"/>
      <c r="H46" s="250"/>
      <c r="I46" s="250"/>
      <c r="J46" s="250"/>
      <c r="K46" s="250"/>
      <c r="L46" s="250"/>
      <c r="M46" s="250"/>
      <c r="N46" s="250"/>
      <c r="O46" s="250"/>
      <c r="P46" s="72"/>
      <c r="Q46" s="72"/>
      <c r="R46" s="237" t="s">
        <v>48</v>
      </c>
      <c r="S46" s="237"/>
      <c r="T46" s="19" t="s">
        <v>49</v>
      </c>
      <c r="U46" s="4"/>
      <c r="X46" s="188"/>
      <c r="Y46" s="189" t="s">
        <v>50</v>
      </c>
      <c r="Z46" s="190" t="s">
        <v>51</v>
      </c>
      <c r="AA46" s="190" t="s">
        <v>52</v>
      </c>
      <c r="AP46" s="105"/>
    </row>
    <row r="47" spans="1:42" ht="15.65" customHeight="1">
      <c r="A47" s="4"/>
      <c r="B47" s="249"/>
      <c r="C47" s="250"/>
      <c r="D47" s="250"/>
      <c r="E47" s="250"/>
      <c r="F47" s="250"/>
      <c r="G47" s="250"/>
      <c r="H47" s="250"/>
      <c r="I47" s="250"/>
      <c r="J47" s="250"/>
      <c r="K47" s="250"/>
      <c r="L47" s="250"/>
      <c r="M47" s="250"/>
      <c r="N47" s="250"/>
      <c r="O47" s="250"/>
      <c r="P47" s="72"/>
      <c r="Q47" s="72"/>
      <c r="R47" s="238"/>
      <c r="S47" s="238"/>
      <c r="T47" s="270" t="str">
        <f>IF(OR(R49&lt;1,R53&lt;1,R55&lt;1),"",MIN(R49*S43,R55*0.75))</f>
        <v/>
      </c>
      <c r="U47" s="4"/>
      <c r="X47" s="188"/>
      <c r="Y47" s="189"/>
      <c r="Z47" s="189"/>
      <c r="AA47" s="189"/>
      <c r="AP47" s="105"/>
    </row>
    <row r="48" spans="1:42" ht="15.65" customHeight="1">
      <c r="A48" s="4"/>
      <c r="B48" s="249"/>
      <c r="C48" s="250"/>
      <c r="D48" s="250"/>
      <c r="E48" s="250"/>
      <c r="F48" s="250"/>
      <c r="G48" s="250"/>
      <c r="H48" s="250"/>
      <c r="I48" s="250"/>
      <c r="J48" s="250"/>
      <c r="K48" s="250"/>
      <c r="L48" s="250"/>
      <c r="M48" s="250"/>
      <c r="N48" s="250"/>
      <c r="O48" s="250"/>
      <c r="P48" s="5"/>
      <c r="Q48" s="5"/>
      <c r="R48" s="237" t="s">
        <v>53</v>
      </c>
      <c r="S48" s="237"/>
      <c r="T48" s="271"/>
      <c r="U48" s="4"/>
      <c r="X48" s="191"/>
      <c r="Y48" s="192">
        <v>1</v>
      </c>
      <c r="Z48" s="193">
        <f>'Avoided Costs Master'!R20</f>
        <v>71.260000000000005</v>
      </c>
      <c r="AA48" s="193" t="e" cm="1">
        <f t="array" ref="AA48">INDEX('Avoided Costs Master'!S20:AA49,0,MATCH(R47,'Avoided Costs Master'!S19:AA19,0))</f>
        <v>#N/A</v>
      </c>
      <c r="AP48" s="105">
        <f>AP43+((15/60)/24)</f>
        <v>0.34375000000000006</v>
      </c>
    </row>
    <row r="49" spans="1:51" ht="15.65" customHeight="1">
      <c r="A49" s="4"/>
      <c r="B49" s="249"/>
      <c r="C49" s="250"/>
      <c r="D49" s="250"/>
      <c r="E49" s="250"/>
      <c r="F49" s="250"/>
      <c r="G49" s="250"/>
      <c r="H49" s="250"/>
      <c r="I49" s="250"/>
      <c r="J49" s="250"/>
      <c r="K49" s="250"/>
      <c r="L49" s="250"/>
      <c r="M49" s="250"/>
      <c r="N49" s="250"/>
      <c r="O49" s="250"/>
      <c r="P49" s="5"/>
      <c r="Q49" s="5"/>
      <c r="R49" s="238"/>
      <c r="S49" s="238"/>
      <c r="T49" s="271"/>
      <c r="U49" s="4"/>
      <c r="X49" s="191"/>
      <c r="Y49" s="192">
        <v>2</v>
      </c>
      <c r="Z49" s="193">
        <f>'Avoided Costs Master'!R21</f>
        <v>72.75645999999999</v>
      </c>
      <c r="AA49" s="193"/>
      <c r="AP49" s="105">
        <f t="shared" ref="AP49:AP79" si="14">AP48+((15/60)/24)</f>
        <v>0.35416666666666674</v>
      </c>
    </row>
    <row r="50" spans="1:51" ht="15.65" hidden="1" customHeight="1">
      <c r="A50" s="4"/>
      <c r="B50" s="249"/>
      <c r="C50" s="250"/>
      <c r="D50" s="250"/>
      <c r="E50" s="250"/>
      <c r="F50" s="250"/>
      <c r="G50" s="250"/>
      <c r="H50" s="250"/>
      <c r="I50" s="250"/>
      <c r="J50" s="250"/>
      <c r="K50" s="250"/>
      <c r="L50" s="250"/>
      <c r="M50" s="250"/>
      <c r="N50" s="250"/>
      <c r="O50" s="250"/>
      <c r="P50" s="5"/>
      <c r="Q50" s="5"/>
      <c r="R50" s="237" t="s">
        <v>59</v>
      </c>
      <c r="S50" s="237"/>
      <c r="T50" s="271"/>
      <c r="U50" s="4"/>
      <c r="X50" s="191"/>
      <c r="Y50" s="192">
        <v>3</v>
      </c>
      <c r="Z50" s="193">
        <f>'Avoided Costs Master'!R22</f>
        <v>63.609933599999998</v>
      </c>
      <c r="AA50" s="193"/>
      <c r="AP50" s="105">
        <f t="shared" si="14"/>
        <v>0.36458333333333343</v>
      </c>
    </row>
    <row r="51" spans="1:51" ht="15.65" hidden="1" customHeight="1">
      <c r="A51" s="4"/>
      <c r="B51" s="249"/>
      <c r="C51" s="250"/>
      <c r="D51" s="250"/>
      <c r="E51" s="250"/>
      <c r="F51" s="250"/>
      <c r="G51" s="250"/>
      <c r="H51" s="250"/>
      <c r="I51" s="250"/>
      <c r="J51" s="250"/>
      <c r="K51" s="250"/>
      <c r="L51" s="250"/>
      <c r="M51" s="250"/>
      <c r="N51" s="250"/>
      <c r="O51" s="250"/>
      <c r="P51" s="5"/>
      <c r="Q51" s="5"/>
      <c r="R51" s="245">
        <f>IFERROR(R49/R53,"")</f>
        <v>0</v>
      </c>
      <c r="S51" s="245"/>
      <c r="T51" s="271"/>
      <c r="U51" s="4"/>
      <c r="X51" s="191"/>
      <c r="Y51" s="192">
        <v>4</v>
      </c>
      <c r="Z51" s="193">
        <f>'Avoided Costs Master'!R23</f>
        <v>64.882132272000007</v>
      </c>
      <c r="AA51" s="193"/>
      <c r="AP51" s="105">
        <f t="shared" si="14"/>
        <v>0.37500000000000011</v>
      </c>
    </row>
    <row r="52" spans="1:51" ht="15.65" customHeight="1">
      <c r="A52" s="4"/>
      <c r="B52" s="249"/>
      <c r="C52" s="250"/>
      <c r="D52" s="250"/>
      <c r="E52" s="250"/>
      <c r="F52" s="250"/>
      <c r="G52" s="250"/>
      <c r="H52" s="250"/>
      <c r="I52" s="250"/>
      <c r="J52" s="250"/>
      <c r="K52" s="250"/>
      <c r="L52" s="250"/>
      <c r="M52" s="250"/>
      <c r="N52" s="250"/>
      <c r="O52" s="250"/>
      <c r="P52" s="5"/>
      <c r="Q52" s="5"/>
      <c r="R52" s="237" t="s">
        <v>63</v>
      </c>
      <c r="S52" s="237"/>
      <c r="T52" s="271"/>
      <c r="U52" s="4"/>
      <c r="V52" s="107"/>
      <c r="W52" s="107"/>
      <c r="X52" s="191"/>
      <c r="Y52" s="192">
        <v>5</v>
      </c>
      <c r="Z52" s="193">
        <f>'Avoided Costs Master'!R24</f>
        <v>66.179774917440014</v>
      </c>
      <c r="AA52" s="193"/>
      <c r="AB52" s="107"/>
      <c r="AC52" s="107"/>
      <c r="AP52" s="105">
        <f t="shared" si="14"/>
        <v>0.3854166666666668</v>
      </c>
    </row>
    <row r="53" spans="1:51" ht="15.65" customHeight="1">
      <c r="A53" s="4"/>
      <c r="B53" s="249"/>
      <c r="C53" s="250"/>
      <c r="D53" s="250"/>
      <c r="E53" s="250"/>
      <c r="F53" s="250"/>
      <c r="G53" s="250"/>
      <c r="H53" s="250"/>
      <c r="I53" s="250"/>
      <c r="J53" s="250"/>
      <c r="K53" s="250"/>
      <c r="L53" s="250"/>
      <c r="M53" s="250"/>
      <c r="N53" s="250"/>
      <c r="O53" s="250"/>
      <c r="P53" s="5"/>
      <c r="Q53" s="5"/>
      <c r="R53" s="246">
        <f>T63</f>
        <v>8760.0240000000013</v>
      </c>
      <c r="S53" s="246"/>
      <c r="T53" s="271"/>
      <c r="U53" s="4"/>
      <c r="V53" s="107"/>
      <c r="W53" s="107"/>
      <c r="X53" s="191"/>
      <c r="Y53" s="192">
        <v>6</v>
      </c>
      <c r="Z53" s="193">
        <f>'Avoided Costs Master'!R25</f>
        <v>61.878089547806411</v>
      </c>
      <c r="AA53" s="193"/>
      <c r="AB53" s="107"/>
      <c r="AC53" s="107"/>
      <c r="AP53" s="105">
        <f t="shared" si="14"/>
        <v>0.39583333333333348</v>
      </c>
    </row>
    <row r="54" spans="1:51" ht="15.65" customHeight="1">
      <c r="A54" s="4"/>
      <c r="B54" s="249"/>
      <c r="C54" s="250"/>
      <c r="D54" s="250"/>
      <c r="E54" s="250"/>
      <c r="F54" s="250"/>
      <c r="G54" s="250"/>
      <c r="H54" s="250"/>
      <c r="I54" s="250"/>
      <c r="J54" s="250"/>
      <c r="K54" s="250"/>
      <c r="L54" s="250"/>
      <c r="M54" s="250"/>
      <c r="N54" s="250"/>
      <c r="O54" s="250"/>
      <c r="P54" s="5"/>
      <c r="Q54" s="5"/>
      <c r="R54" s="253" t="s">
        <v>67</v>
      </c>
      <c r="S54" s="253"/>
      <c r="T54" s="257" t="str">
        <f>IF(U54=1,"Incentive Capped at 75% of Cost","")</f>
        <v/>
      </c>
      <c r="U54" s="20">
        <f>IF(T47=(R55*0.75),1,0)</f>
        <v>0</v>
      </c>
      <c r="X54" s="191"/>
      <c r="Y54" s="192">
        <v>7</v>
      </c>
      <c r="Z54" s="193">
        <f>'Avoided Costs Master'!R26</f>
        <v>68.853437824104589</v>
      </c>
      <c r="AA54" s="193"/>
      <c r="AP54" s="105">
        <f t="shared" si="14"/>
        <v>0.40625000000000017</v>
      </c>
    </row>
    <row r="55" spans="1:51" ht="15.65" customHeight="1">
      <c r="A55" s="4"/>
      <c r="B55" s="251"/>
      <c r="C55" s="252"/>
      <c r="D55" s="252"/>
      <c r="E55" s="252"/>
      <c r="F55" s="252"/>
      <c r="G55" s="252"/>
      <c r="H55" s="252"/>
      <c r="I55" s="252"/>
      <c r="J55" s="252"/>
      <c r="K55" s="252"/>
      <c r="L55" s="252"/>
      <c r="M55" s="252"/>
      <c r="N55" s="252"/>
      <c r="O55" s="252"/>
      <c r="P55" s="5"/>
      <c r="Q55" s="5"/>
      <c r="R55" s="259"/>
      <c r="S55" s="259"/>
      <c r="T55" s="258"/>
      <c r="U55" s="4"/>
      <c r="X55" s="191"/>
      <c r="Y55" s="192">
        <v>8</v>
      </c>
      <c r="Z55" s="193">
        <f>'Avoided Costs Master'!R27</f>
        <v>81.935591010684462</v>
      </c>
      <c r="AA55" s="193"/>
      <c r="AP55" s="105">
        <f t="shared" si="14"/>
        <v>0.41666666666666685</v>
      </c>
    </row>
    <row r="56" spans="1:51" ht="13">
      <c r="A56" s="4"/>
      <c r="B56" s="260" t="s">
        <v>70</v>
      </c>
      <c r="C56" s="261"/>
      <c r="D56" s="261"/>
      <c r="E56" s="261"/>
      <c r="F56" s="261"/>
      <c r="G56" s="261"/>
      <c r="H56" s="261"/>
      <c r="I56" s="261"/>
      <c r="J56" s="261"/>
      <c r="K56" s="261"/>
      <c r="L56" s="261"/>
      <c r="M56" s="261"/>
      <c r="N56" s="261"/>
      <c r="O56" s="261"/>
      <c r="P56" s="261"/>
      <c r="Q56" s="261"/>
      <c r="R56" s="261"/>
      <c r="S56" s="261"/>
      <c r="T56" s="262"/>
      <c r="U56" s="4"/>
      <c r="X56" s="191"/>
      <c r="Y56" s="192">
        <v>9</v>
      </c>
      <c r="Z56" s="193">
        <f>'Avoided Costs Master'!R28</f>
        <v>95.513488949597885</v>
      </c>
      <c r="AA56" s="193"/>
      <c r="AP56" s="105">
        <f t="shared" si="14"/>
        <v>0.42708333333333354</v>
      </c>
    </row>
    <row r="57" spans="1:51" customFormat="1">
      <c r="A57" s="4"/>
      <c r="B57" s="21" t="s">
        <v>71</v>
      </c>
      <c r="C57" s="22" t="s">
        <v>72</v>
      </c>
      <c r="D57" s="22" t="s">
        <v>73</v>
      </c>
      <c r="E57" s="6" t="s">
        <v>74</v>
      </c>
      <c r="F57" s="6" t="s">
        <v>75</v>
      </c>
      <c r="G57" s="6" t="s">
        <v>76</v>
      </c>
      <c r="H57" s="6" t="s">
        <v>77</v>
      </c>
      <c r="I57" s="6" t="s">
        <v>78</v>
      </c>
      <c r="J57" s="6" t="s">
        <v>79</v>
      </c>
      <c r="K57" s="6" t="s">
        <v>80</v>
      </c>
      <c r="L57" s="6" t="s">
        <v>81</v>
      </c>
      <c r="M57" s="6" t="s">
        <v>82</v>
      </c>
      <c r="N57" s="6" t="s">
        <v>83</v>
      </c>
      <c r="O57" s="22" t="s">
        <v>84</v>
      </c>
      <c r="P57" s="6" t="s">
        <v>85</v>
      </c>
      <c r="Q57" s="6" t="s">
        <v>86</v>
      </c>
      <c r="R57" s="4"/>
      <c r="S57" s="4"/>
      <c r="T57" s="23"/>
      <c r="U57" s="4"/>
      <c r="V57" s="103"/>
      <c r="W57" s="103"/>
      <c r="X57" s="191"/>
      <c r="Y57" s="192">
        <v>10</v>
      </c>
      <c r="Z57" s="193">
        <f>'Avoided Costs Master'!R29</f>
        <v>103.5127436491267</v>
      </c>
      <c r="AA57" s="193"/>
      <c r="AB57" s="103"/>
      <c r="AC57" s="103"/>
      <c r="AD57" s="103"/>
      <c r="AE57" s="103"/>
      <c r="AF57" s="103"/>
      <c r="AG57" s="103"/>
      <c r="AH57" s="103"/>
      <c r="AI57" s="103"/>
      <c r="AJ57" s="103"/>
      <c r="AK57" s="103"/>
      <c r="AL57" s="103"/>
      <c r="AM57" s="103"/>
      <c r="AN57" s="103"/>
      <c r="AO57" s="103"/>
      <c r="AP57" s="105">
        <f t="shared" si="14"/>
        <v>0.43750000000000022</v>
      </c>
      <c r="AQ57" s="103"/>
      <c r="AR57" s="103"/>
      <c r="AS57" s="103"/>
      <c r="AT57" s="103"/>
      <c r="AU57" s="103"/>
      <c r="AV57" s="103"/>
      <c r="AW57" s="103"/>
      <c r="AX57" s="103"/>
      <c r="AY57" s="103"/>
    </row>
    <row r="58" spans="1:51" customFormat="1" ht="13">
      <c r="A58" s="254"/>
      <c r="B58" s="21" t="s">
        <v>88</v>
      </c>
      <c r="C58" s="50">
        <v>0</v>
      </c>
      <c r="D58" s="50">
        <v>0</v>
      </c>
      <c r="E58" s="6">
        <f t="shared" ref="E58:F64" si="15">INT(C58*1440)/60</f>
        <v>0</v>
      </c>
      <c r="F58" s="6">
        <f t="shared" si="15"/>
        <v>0</v>
      </c>
      <c r="G58" s="6">
        <f t="shared" ref="G58:G64" si="16">IF(E58&lt;=6,IF(AND(F58&lt;=6, F58&gt;E58),0,IF(AND(F58&lt;12, F58&gt;6),F58-6,IF(F58&gt;=12,6,IF(F58&lt;=E58,6)))))</f>
        <v>6</v>
      </c>
      <c r="H58" s="6" t="b">
        <f t="shared" ref="H58:H64" si="17">IF(AND(E58&gt;6, E58&lt;=12), IF(AND(F58&lt;E58, F58&lt;=6), 12-E58, IF(AND(F58&lt;E58, F58&gt;6), 12-E58+F58-6, IF(F58&gt;=12, 12-E58, IF(E58=F58, 6, F58-E58)))))</f>
        <v>0</v>
      </c>
      <c r="I58" s="6" t="b">
        <f t="shared" ref="I58:I64" si="18">IF(AND(E58&gt;12, E58&lt;=22), IF(AND(F58&gt;12, F58&lt;E58), 6, IF(AND(F58&gt;12, F58&gt;E58), 0, IF(F58&lt;=6, 0,IF(AND(F58&lt;=12, F58&gt;6), F58-6, IF(E58=F58, 6))))))</f>
        <v>0</v>
      </c>
      <c r="J58" s="6" t="b">
        <f t="shared" ref="J58:J64" si="19">IF(AND(E58&gt;22, E58&lt;=24), IF(F58&lt;=6, 0, IF(AND(F58&gt;6, F58&lt;=12), F58-6, IF(AND(F58&gt;12, F58&lt;E58), 6, IF(AND(F58&gt;12, F58&gt;E58), 0, IF(E58=F58, 6))))))</f>
        <v>0</v>
      </c>
      <c r="K58" s="6">
        <f t="shared" ref="K58:K64" si="20">IF(E58&lt;=6, IF(AND(F58&lt;=12, F58&lt;E58), 10, IF(AND(F58&lt;=12, F58&gt;E58), 0, IF(AND(F58&gt;12, F58&lt;=22), F58-12, IF(F58&gt;22, 10, IF(E58=F58,10))))))</f>
        <v>10</v>
      </c>
      <c r="L58" s="6" t="b">
        <f t="shared" ref="L58:L64" si="21">IF(AND(E58&gt;6,E58&lt;=12),IF(AND(F58&lt;12,F58&lt;E58),10,IF(AND(F58&lt;12,F58&gt;E58),0,IF(AND(F58&gt;12,F58&lt;=22),F58-12,IF(F58&gt;22,10, IF(E58=F58, 10))))))</f>
        <v>0</v>
      </c>
      <c r="M58" s="6" t="b">
        <f t="shared" ref="M58:M64" si="22">IF(AND(E58&gt;12, E58&lt;=22), IF(F58&lt;=12, 22-E58, IF(AND(F58&gt;12, F58&lt;E58), 22-E58+F58-12, IF(AND(F58&gt;12, F58&lt;=22, F58&gt;E58), F58-E58, IF(F58&gt;22, 22-E58,IF(E58=F58, 10))))))</f>
        <v>0</v>
      </c>
      <c r="N58" s="6" t="b">
        <f t="shared" ref="N58:N64" si="23">IF(E58&gt;22, IF(F58&lt;=12, 0, IF(AND(F58&gt;12, F58&lt;=22), F58-12, IF(AND(F58&gt;22, F58&lt;E58), 10,  IF(AND(F58&gt;22, F58&gt;E58), 0, IF(E58=F58, 10))))))</f>
        <v>0</v>
      </c>
      <c r="O58" s="25">
        <f t="shared" ref="O58:O64" si="24">IF(OR($C58="",$D58=""),0,IF(F58&gt;E58, F58-E58, 24-E58+F58))</f>
        <v>24</v>
      </c>
      <c r="P58" s="6">
        <f t="shared" ref="P58:P63" si="25">IF(OR($C58="",$D58=""),0,SUM(G58:N58))</f>
        <v>16</v>
      </c>
      <c r="Q58" s="6">
        <f t="shared" ref="Q58:Q64" si="26">O58-P58</f>
        <v>8</v>
      </c>
      <c r="R58" s="51"/>
      <c r="S58" s="24" t="s">
        <v>89</v>
      </c>
      <c r="T58" s="23"/>
      <c r="U58" s="4"/>
      <c r="V58" s="103"/>
      <c r="W58" s="103"/>
      <c r="X58" s="191"/>
      <c r="Y58" s="192">
        <v>11</v>
      </c>
      <c r="Z58" s="193">
        <f>'Avoided Costs Master'!R30</f>
        <v>110.55161021726734</v>
      </c>
      <c r="AA58" s="193"/>
      <c r="AB58" s="103"/>
      <c r="AC58" s="103"/>
      <c r="AD58" s="103"/>
      <c r="AE58" s="103"/>
      <c r="AF58" s="103"/>
      <c r="AG58" s="103"/>
      <c r="AH58" s="103"/>
      <c r="AI58" s="103"/>
      <c r="AJ58" s="103"/>
      <c r="AK58" s="103"/>
      <c r="AL58" s="103"/>
      <c r="AM58" s="103"/>
      <c r="AN58" s="103"/>
      <c r="AO58" s="103"/>
      <c r="AP58" s="105">
        <f t="shared" si="14"/>
        <v>0.44791666666666691</v>
      </c>
      <c r="AQ58" s="103"/>
      <c r="AR58" s="103"/>
      <c r="AS58" s="103"/>
      <c r="AT58" s="103"/>
      <c r="AU58" s="103"/>
      <c r="AV58" s="103"/>
      <c r="AW58" s="103"/>
      <c r="AX58" s="103"/>
      <c r="AY58" s="103"/>
    </row>
    <row r="59" spans="1:51" customFormat="1">
      <c r="A59" s="254"/>
      <c r="B59" s="21" t="s">
        <v>90</v>
      </c>
      <c r="C59" s="50">
        <v>0</v>
      </c>
      <c r="D59" s="50">
        <v>0</v>
      </c>
      <c r="E59" s="6">
        <f t="shared" si="15"/>
        <v>0</v>
      </c>
      <c r="F59" s="6">
        <f t="shared" si="15"/>
        <v>0</v>
      </c>
      <c r="G59" s="6">
        <f t="shared" si="16"/>
        <v>6</v>
      </c>
      <c r="H59" s="6" t="b">
        <f t="shared" si="17"/>
        <v>0</v>
      </c>
      <c r="I59" s="6" t="b">
        <f t="shared" si="18"/>
        <v>0</v>
      </c>
      <c r="J59" s="6" t="b">
        <f t="shared" si="19"/>
        <v>0</v>
      </c>
      <c r="K59" s="6">
        <f t="shared" si="20"/>
        <v>10</v>
      </c>
      <c r="L59" s="6" t="b">
        <f t="shared" si="21"/>
        <v>0</v>
      </c>
      <c r="M59" s="6" t="b">
        <f t="shared" si="22"/>
        <v>0</v>
      </c>
      <c r="N59" s="6" t="b">
        <f t="shared" si="23"/>
        <v>0</v>
      </c>
      <c r="O59" s="25">
        <f t="shared" si="24"/>
        <v>24</v>
      </c>
      <c r="P59" s="6">
        <f t="shared" si="25"/>
        <v>16</v>
      </c>
      <c r="Q59" s="6">
        <f t="shared" si="26"/>
        <v>8</v>
      </c>
      <c r="R59" s="25">
        <f>R58/7</f>
        <v>0</v>
      </c>
      <c r="S59" s="24" t="s">
        <v>91</v>
      </c>
      <c r="T59" s="23"/>
      <c r="U59" s="4"/>
      <c r="V59" s="103"/>
      <c r="W59" s="103"/>
      <c r="X59" s="191"/>
      <c r="Y59" s="192">
        <v>12</v>
      </c>
      <c r="Z59" s="193">
        <f>'Avoided Costs Master'!R31</f>
        <v>121.63161429746985</v>
      </c>
      <c r="AA59" s="193"/>
      <c r="AB59" s="103"/>
      <c r="AC59" s="103"/>
      <c r="AD59" s="103"/>
      <c r="AE59" s="103"/>
      <c r="AF59" s="103"/>
      <c r="AG59" s="103"/>
      <c r="AH59" s="103"/>
      <c r="AI59" s="103"/>
      <c r="AJ59" s="103"/>
      <c r="AK59" s="103"/>
      <c r="AL59" s="103"/>
      <c r="AM59" s="103"/>
      <c r="AN59" s="103"/>
      <c r="AO59" s="103"/>
      <c r="AP59" s="105">
        <f t="shared" si="14"/>
        <v>0.45833333333333359</v>
      </c>
      <c r="AQ59" s="103"/>
      <c r="AR59" s="103"/>
      <c r="AS59" s="103"/>
      <c r="AT59" s="103"/>
      <c r="AU59" s="103"/>
      <c r="AV59" s="103"/>
      <c r="AW59" s="103"/>
      <c r="AX59" s="103"/>
      <c r="AY59" s="103"/>
    </row>
    <row r="60" spans="1:51" customFormat="1">
      <c r="A60" s="4"/>
      <c r="B60" s="21" t="s">
        <v>92</v>
      </c>
      <c r="C60" s="50">
        <v>0</v>
      </c>
      <c r="D60" s="50">
        <v>0</v>
      </c>
      <c r="E60" s="6">
        <f t="shared" si="15"/>
        <v>0</v>
      </c>
      <c r="F60" s="6">
        <f t="shared" si="15"/>
        <v>0</v>
      </c>
      <c r="G60" s="6">
        <f t="shared" si="16"/>
        <v>6</v>
      </c>
      <c r="H60" s="6" t="b">
        <f t="shared" si="17"/>
        <v>0</v>
      </c>
      <c r="I60" s="6" t="b">
        <f t="shared" si="18"/>
        <v>0</v>
      </c>
      <c r="J60" s="6" t="b">
        <f t="shared" si="19"/>
        <v>0</v>
      </c>
      <c r="K60" s="6">
        <f t="shared" si="20"/>
        <v>10</v>
      </c>
      <c r="L60" s="6" t="b">
        <f t="shared" si="21"/>
        <v>0</v>
      </c>
      <c r="M60" s="6" t="b">
        <f t="shared" si="22"/>
        <v>0</v>
      </c>
      <c r="N60" s="6" t="b">
        <f t="shared" si="23"/>
        <v>0</v>
      </c>
      <c r="O60" s="25">
        <f t="shared" si="24"/>
        <v>24</v>
      </c>
      <c r="P60" s="6">
        <f t="shared" si="25"/>
        <v>16</v>
      </c>
      <c r="Q60" s="6">
        <f t="shared" si="26"/>
        <v>8</v>
      </c>
      <c r="R60" s="26"/>
      <c r="S60" s="26"/>
      <c r="T60" s="23"/>
      <c r="U60" s="4"/>
      <c r="V60" s="103"/>
      <c r="W60" s="103"/>
      <c r="X60" s="191"/>
      <c r="Y60" s="192">
        <v>13</v>
      </c>
      <c r="Z60" s="193">
        <f>'Avoided Costs Master'!R32</f>
        <v>131.81826199488296</v>
      </c>
      <c r="AA60" s="193"/>
      <c r="AB60" s="103"/>
      <c r="AC60" s="103"/>
      <c r="AD60" s="103"/>
      <c r="AE60" s="103"/>
      <c r="AF60" s="103"/>
      <c r="AG60" s="103"/>
      <c r="AH60" s="103"/>
      <c r="AI60" s="103"/>
      <c r="AJ60" s="103"/>
      <c r="AK60" s="103"/>
      <c r="AL60" s="103"/>
      <c r="AM60" s="103"/>
      <c r="AN60" s="103"/>
      <c r="AO60" s="103"/>
      <c r="AP60" s="105">
        <f t="shared" si="14"/>
        <v>0.46875000000000028</v>
      </c>
      <c r="AQ60" s="103"/>
      <c r="AR60" s="103"/>
      <c r="AS60" s="103"/>
      <c r="AT60" s="103"/>
      <c r="AU60" s="103"/>
      <c r="AV60" s="103"/>
      <c r="AW60" s="103"/>
      <c r="AX60" s="103"/>
      <c r="AY60" s="103"/>
    </row>
    <row r="61" spans="1:51" customFormat="1" ht="13">
      <c r="A61" s="4"/>
      <c r="B61" s="21" t="s">
        <v>93</v>
      </c>
      <c r="C61" s="50">
        <v>0</v>
      </c>
      <c r="D61" s="50">
        <v>0</v>
      </c>
      <c r="E61" s="6">
        <f t="shared" si="15"/>
        <v>0</v>
      </c>
      <c r="F61" s="6">
        <f t="shared" si="15"/>
        <v>0</v>
      </c>
      <c r="G61" s="6">
        <f t="shared" si="16"/>
        <v>6</v>
      </c>
      <c r="H61" s="6" t="b">
        <f t="shared" si="17"/>
        <v>0</v>
      </c>
      <c r="I61" s="6" t="b">
        <f t="shared" si="18"/>
        <v>0</v>
      </c>
      <c r="J61" s="6" t="b">
        <f t="shared" si="19"/>
        <v>0</v>
      </c>
      <c r="K61" s="6">
        <f t="shared" si="20"/>
        <v>10</v>
      </c>
      <c r="L61" s="6" t="b">
        <f t="shared" si="21"/>
        <v>0</v>
      </c>
      <c r="M61" s="6" t="b">
        <f t="shared" si="22"/>
        <v>0</v>
      </c>
      <c r="N61" s="6" t="b">
        <f t="shared" si="23"/>
        <v>0</v>
      </c>
      <c r="O61" s="25">
        <f t="shared" si="24"/>
        <v>24</v>
      </c>
      <c r="P61" s="6">
        <f t="shared" si="25"/>
        <v>16</v>
      </c>
      <c r="Q61" s="6">
        <f t="shared" si="26"/>
        <v>8</v>
      </c>
      <c r="R61" s="26"/>
      <c r="S61" s="27" t="s">
        <v>94</v>
      </c>
      <c r="T61" s="28">
        <f>IF(T62&gt;0,(52.143-R59),0)</f>
        <v>52.143000000000001</v>
      </c>
      <c r="U61" s="4"/>
      <c r="V61" s="103"/>
      <c r="W61" s="103"/>
      <c r="X61" s="191"/>
      <c r="Y61" s="192">
        <v>14</v>
      </c>
      <c r="Z61" s="193">
        <f>'Avoided Costs Master'!R33</f>
        <v>145.00008819437127</v>
      </c>
      <c r="AA61" s="193"/>
      <c r="AB61" s="103"/>
      <c r="AC61" s="103"/>
      <c r="AD61" s="103"/>
      <c r="AE61" s="103"/>
      <c r="AF61" s="103"/>
      <c r="AG61" s="103"/>
      <c r="AH61" s="103"/>
      <c r="AI61" s="103"/>
      <c r="AJ61" s="103"/>
      <c r="AK61" s="103"/>
      <c r="AL61" s="103"/>
      <c r="AM61" s="103"/>
      <c r="AN61" s="103"/>
      <c r="AO61" s="103"/>
      <c r="AP61" s="105">
        <f t="shared" si="14"/>
        <v>0.47916666666666696</v>
      </c>
      <c r="AQ61" s="103"/>
      <c r="AR61" s="103"/>
      <c r="AS61" s="103"/>
      <c r="AT61" s="103"/>
      <c r="AU61" s="103"/>
      <c r="AV61" s="103"/>
      <c r="AW61" s="103"/>
      <c r="AX61" s="103"/>
      <c r="AY61" s="103"/>
    </row>
    <row r="62" spans="1:51" customFormat="1" ht="13">
      <c r="A62" s="4"/>
      <c r="B62" s="21" t="s">
        <v>95</v>
      </c>
      <c r="C62" s="50">
        <v>0</v>
      </c>
      <c r="D62" s="50">
        <v>0</v>
      </c>
      <c r="E62" s="6">
        <f t="shared" si="15"/>
        <v>0</v>
      </c>
      <c r="F62" s="6">
        <f t="shared" si="15"/>
        <v>0</v>
      </c>
      <c r="G62" s="6">
        <f t="shared" si="16"/>
        <v>6</v>
      </c>
      <c r="H62" s="6" t="b">
        <f t="shared" si="17"/>
        <v>0</v>
      </c>
      <c r="I62" s="6" t="b">
        <f t="shared" si="18"/>
        <v>0</v>
      </c>
      <c r="J62" s="6" t="b">
        <f t="shared" si="19"/>
        <v>0</v>
      </c>
      <c r="K62" s="6">
        <f t="shared" si="20"/>
        <v>10</v>
      </c>
      <c r="L62" s="6" t="b">
        <f t="shared" si="21"/>
        <v>0</v>
      </c>
      <c r="M62" s="6" t="b">
        <f t="shared" si="22"/>
        <v>0</v>
      </c>
      <c r="N62" s="6" t="b">
        <f t="shared" si="23"/>
        <v>0</v>
      </c>
      <c r="O62" s="25">
        <f t="shared" si="24"/>
        <v>24</v>
      </c>
      <c r="P62" s="6">
        <f t="shared" si="25"/>
        <v>16</v>
      </c>
      <c r="Q62" s="6">
        <f t="shared" si="26"/>
        <v>8</v>
      </c>
      <c r="R62" s="26"/>
      <c r="S62" s="27" t="s">
        <v>96</v>
      </c>
      <c r="T62" s="28">
        <f>P65+Q65</f>
        <v>168</v>
      </c>
      <c r="U62" s="4"/>
      <c r="V62" s="103"/>
      <c r="W62" s="103"/>
      <c r="X62" s="191"/>
      <c r="Y62" s="192">
        <v>15</v>
      </c>
      <c r="Z62" s="193">
        <f>'Avoided Costs Master'!R34</f>
        <v>147.90008995825869</v>
      </c>
      <c r="AA62" s="193"/>
      <c r="AB62" s="103"/>
      <c r="AC62" s="103"/>
      <c r="AD62" s="103"/>
      <c r="AE62" s="103"/>
      <c r="AF62" s="103"/>
      <c r="AG62" s="103"/>
      <c r="AH62" s="103"/>
      <c r="AI62" s="103"/>
      <c r="AJ62" s="103"/>
      <c r="AK62" s="103"/>
      <c r="AL62" s="103"/>
      <c r="AM62" s="103"/>
      <c r="AN62" s="103"/>
      <c r="AO62" s="103"/>
      <c r="AP62" s="105">
        <f t="shared" si="14"/>
        <v>0.48958333333333365</v>
      </c>
      <c r="AQ62" s="103"/>
      <c r="AR62" s="103"/>
      <c r="AS62" s="103"/>
      <c r="AT62" s="103"/>
      <c r="AU62" s="103"/>
      <c r="AV62" s="103"/>
      <c r="AW62" s="103"/>
      <c r="AX62" s="103"/>
      <c r="AY62" s="103"/>
    </row>
    <row r="63" spans="1:51" customFormat="1" ht="13">
      <c r="A63" s="4"/>
      <c r="B63" s="21" t="s">
        <v>97</v>
      </c>
      <c r="C63" s="50">
        <v>0</v>
      </c>
      <c r="D63" s="50">
        <v>0</v>
      </c>
      <c r="E63" s="6">
        <f t="shared" si="15"/>
        <v>0</v>
      </c>
      <c r="F63" s="6">
        <f t="shared" si="15"/>
        <v>0</v>
      </c>
      <c r="G63" s="6">
        <f t="shared" si="16"/>
        <v>6</v>
      </c>
      <c r="H63" s="6" t="b">
        <f t="shared" si="17"/>
        <v>0</v>
      </c>
      <c r="I63" s="6" t="b">
        <f t="shared" si="18"/>
        <v>0</v>
      </c>
      <c r="J63" s="6" t="b">
        <f t="shared" si="19"/>
        <v>0</v>
      </c>
      <c r="K63" s="6">
        <f t="shared" si="20"/>
        <v>10</v>
      </c>
      <c r="L63" s="6" t="b">
        <f t="shared" si="21"/>
        <v>0</v>
      </c>
      <c r="M63" s="6" t="b">
        <f t="shared" si="22"/>
        <v>0</v>
      </c>
      <c r="N63" s="6" t="b">
        <f t="shared" si="23"/>
        <v>0</v>
      </c>
      <c r="O63" s="25">
        <f t="shared" si="24"/>
        <v>24</v>
      </c>
      <c r="P63" s="6">
        <f t="shared" si="25"/>
        <v>16</v>
      </c>
      <c r="Q63" s="6">
        <f t="shared" si="26"/>
        <v>8</v>
      </c>
      <c r="R63" s="26"/>
      <c r="S63" s="27" t="s">
        <v>98</v>
      </c>
      <c r="T63" s="28">
        <f>P66+Q66</f>
        <v>8760.0240000000013</v>
      </c>
      <c r="U63" s="4"/>
      <c r="V63" s="103"/>
      <c r="W63" s="103"/>
      <c r="X63" s="191"/>
      <c r="Y63" s="192">
        <v>16</v>
      </c>
      <c r="Z63" s="193">
        <f>'Avoided Costs Master'!R35</f>
        <v>150.85809175742389</v>
      </c>
      <c r="AA63" s="193"/>
      <c r="AB63" s="103"/>
      <c r="AC63" s="103"/>
      <c r="AD63" s="103"/>
      <c r="AE63" s="103"/>
      <c r="AF63" s="103"/>
      <c r="AG63" s="103"/>
      <c r="AH63" s="103"/>
      <c r="AI63" s="103"/>
      <c r="AJ63" s="103"/>
      <c r="AK63" s="103"/>
      <c r="AL63" s="103"/>
      <c r="AM63" s="103"/>
      <c r="AN63" s="103"/>
      <c r="AO63" s="103"/>
      <c r="AP63" s="105">
        <f t="shared" si="14"/>
        <v>0.50000000000000033</v>
      </c>
      <c r="AQ63" s="103"/>
      <c r="AR63" s="103"/>
      <c r="AS63" s="103"/>
      <c r="AT63" s="103"/>
      <c r="AU63" s="103"/>
      <c r="AV63" s="103"/>
      <c r="AW63" s="103"/>
      <c r="AX63" s="103"/>
      <c r="AY63" s="103"/>
    </row>
    <row r="64" spans="1:51" customFormat="1" ht="13" thickBot="1">
      <c r="A64" s="4"/>
      <c r="B64" s="29" t="s">
        <v>99</v>
      </c>
      <c r="C64" s="200">
        <v>0</v>
      </c>
      <c r="D64" s="200">
        <v>0</v>
      </c>
      <c r="E64" s="7">
        <f t="shared" si="15"/>
        <v>0</v>
      </c>
      <c r="F64" s="7">
        <f t="shared" si="15"/>
        <v>0</v>
      </c>
      <c r="G64" s="7">
        <f t="shared" si="16"/>
        <v>6</v>
      </c>
      <c r="H64" s="7" t="b">
        <f t="shared" si="17"/>
        <v>0</v>
      </c>
      <c r="I64" s="7" t="b">
        <f t="shared" si="18"/>
        <v>0</v>
      </c>
      <c r="J64" s="7" t="b">
        <f t="shared" si="19"/>
        <v>0</v>
      </c>
      <c r="K64" s="7">
        <f t="shared" si="20"/>
        <v>10</v>
      </c>
      <c r="L64" s="7" t="b">
        <f t="shared" si="21"/>
        <v>0</v>
      </c>
      <c r="M64" s="7" t="b">
        <f t="shared" si="22"/>
        <v>0</v>
      </c>
      <c r="N64" s="7" t="b">
        <f t="shared" si="23"/>
        <v>0</v>
      </c>
      <c r="O64" s="60">
        <f t="shared" si="24"/>
        <v>24</v>
      </c>
      <c r="P64" s="7">
        <v>0</v>
      </c>
      <c r="Q64" s="7">
        <f t="shared" si="26"/>
        <v>24</v>
      </c>
      <c r="R64" s="30"/>
      <c r="S64" s="30"/>
      <c r="T64" s="31"/>
      <c r="U64" s="4"/>
      <c r="V64" s="103"/>
      <c r="W64" s="103"/>
      <c r="X64" s="191"/>
      <c r="Y64" s="192">
        <v>17</v>
      </c>
      <c r="Z64" s="193">
        <f>'Avoided Costs Master'!R36</f>
        <v>153.87525359257236</v>
      </c>
      <c r="AA64" s="193"/>
      <c r="AB64" s="103"/>
      <c r="AC64" s="103"/>
      <c r="AD64" s="103"/>
      <c r="AE64" s="103"/>
      <c r="AF64" s="103"/>
      <c r="AG64" s="103"/>
      <c r="AH64" s="103"/>
      <c r="AI64" s="103"/>
      <c r="AJ64" s="103"/>
      <c r="AK64" s="103"/>
      <c r="AL64" s="103"/>
      <c r="AM64" s="103"/>
      <c r="AN64" s="103"/>
      <c r="AO64" s="103"/>
      <c r="AP64" s="105">
        <f t="shared" si="14"/>
        <v>0.51041666666666696</v>
      </c>
      <c r="AQ64" s="103"/>
      <c r="AR64" s="103"/>
      <c r="AS64" s="103"/>
      <c r="AT64" s="103"/>
      <c r="AU64" s="103"/>
      <c r="AV64" s="103"/>
      <c r="AW64" s="103"/>
      <c r="AX64" s="103"/>
      <c r="AY64" s="103"/>
    </row>
    <row r="65" spans="1:51" customFormat="1">
      <c r="A65" s="4"/>
      <c r="B65" s="5"/>
      <c r="C65" s="5"/>
      <c r="D65" s="5"/>
      <c r="E65" s="32"/>
      <c r="F65" s="32"/>
      <c r="G65" s="32"/>
      <c r="H65" s="32"/>
      <c r="I65" s="33"/>
      <c r="J65" s="33"/>
      <c r="K65" s="33"/>
      <c r="L65" s="33"/>
      <c r="M65" s="33"/>
      <c r="N65" s="33"/>
      <c r="O65" s="5"/>
      <c r="P65" s="33">
        <f>SUM(P58:P64)</f>
        <v>96</v>
      </c>
      <c r="Q65" s="33">
        <f>SUM(Q58:Q64)</f>
        <v>72</v>
      </c>
      <c r="R65" s="34"/>
      <c r="S65" s="34"/>
      <c r="T65" s="34"/>
      <c r="U65" s="4"/>
      <c r="V65" s="103"/>
      <c r="W65" s="103"/>
      <c r="X65" s="191"/>
      <c r="Y65" s="192">
        <v>18</v>
      </c>
      <c r="Z65" s="193">
        <f>'Avoided Costs Master'!R37</f>
        <v>156.95275866442381</v>
      </c>
      <c r="AA65" s="193"/>
      <c r="AB65" s="103"/>
      <c r="AC65" s="103"/>
      <c r="AD65" s="103"/>
      <c r="AE65" s="103"/>
      <c r="AF65" s="103"/>
      <c r="AG65" s="103"/>
      <c r="AH65" s="103"/>
      <c r="AI65" s="103"/>
      <c r="AJ65" s="103"/>
      <c r="AK65" s="103"/>
      <c r="AL65" s="103"/>
      <c r="AM65" s="103"/>
      <c r="AN65" s="103"/>
      <c r="AO65" s="103"/>
      <c r="AP65" s="105">
        <f t="shared" si="14"/>
        <v>0.52083333333333359</v>
      </c>
      <c r="AQ65" s="103"/>
      <c r="AR65" s="103"/>
      <c r="AS65" s="103"/>
      <c r="AT65" s="103"/>
      <c r="AU65" s="103"/>
      <c r="AV65" s="103"/>
      <c r="AW65" s="103"/>
      <c r="AX65" s="103"/>
      <c r="AY65" s="103"/>
    </row>
    <row r="66" spans="1:51" customFormat="1">
      <c r="A66" s="4"/>
      <c r="B66" s="5"/>
      <c r="C66" s="5"/>
      <c r="D66" s="5"/>
      <c r="E66" s="32"/>
      <c r="F66" s="32"/>
      <c r="G66" s="32"/>
      <c r="H66" s="32"/>
      <c r="I66" s="35"/>
      <c r="J66" s="35"/>
      <c r="K66" s="32"/>
      <c r="L66" s="32"/>
      <c r="M66" s="32"/>
      <c r="N66" s="32"/>
      <c r="O66" s="5"/>
      <c r="P66" s="35">
        <f>P65*T61</f>
        <v>5005.7280000000001</v>
      </c>
      <c r="Q66" s="35">
        <f>T61*Q65</f>
        <v>3754.2960000000003</v>
      </c>
      <c r="R66" s="34"/>
      <c r="S66" s="34"/>
      <c r="T66" s="34"/>
      <c r="U66" s="4"/>
      <c r="V66" s="103"/>
      <c r="W66" s="103"/>
      <c r="X66" s="194"/>
      <c r="Y66" s="192">
        <v>19</v>
      </c>
      <c r="Z66" s="193">
        <f>'Avoided Costs Master'!R38</f>
        <v>156.95275866442381</v>
      </c>
      <c r="AA66" s="193"/>
      <c r="AB66" s="103"/>
      <c r="AC66" s="103"/>
      <c r="AD66" s="103"/>
      <c r="AE66" s="103"/>
      <c r="AF66" s="103"/>
      <c r="AG66" s="103"/>
      <c r="AH66" s="103"/>
      <c r="AI66" s="103"/>
      <c r="AJ66" s="103"/>
      <c r="AK66" s="103"/>
      <c r="AL66" s="103"/>
      <c r="AM66" s="103"/>
      <c r="AN66" s="103"/>
      <c r="AO66" s="103"/>
      <c r="AP66" s="105">
        <f t="shared" si="14"/>
        <v>0.53125000000000022</v>
      </c>
      <c r="AQ66" s="103"/>
      <c r="AR66" s="103"/>
      <c r="AS66" s="103"/>
      <c r="AT66" s="103"/>
      <c r="AU66" s="103"/>
      <c r="AV66" s="103"/>
      <c r="AW66" s="103"/>
      <c r="AX66" s="103"/>
      <c r="AY66" s="103"/>
    </row>
    <row r="67" spans="1:51" customFormat="1" ht="6" customHeight="1">
      <c r="A67" s="4"/>
      <c r="B67" s="4"/>
      <c r="C67" s="4"/>
      <c r="D67" s="4"/>
      <c r="E67" s="6"/>
      <c r="F67" s="6"/>
      <c r="G67" s="6"/>
      <c r="H67" s="6"/>
      <c r="I67" s="36"/>
      <c r="J67" s="36"/>
      <c r="K67" s="6"/>
      <c r="L67" s="6"/>
      <c r="M67" s="6"/>
      <c r="N67" s="6"/>
      <c r="O67" s="4"/>
      <c r="P67" s="36"/>
      <c r="Q67" s="36"/>
      <c r="R67" s="4"/>
      <c r="S67" s="4"/>
      <c r="T67" s="4"/>
      <c r="U67" s="4"/>
      <c r="V67" s="103"/>
      <c r="W67" s="103"/>
      <c r="X67" s="194"/>
      <c r="Y67" s="192">
        <v>20</v>
      </c>
      <c r="Z67" s="193">
        <f>'Avoided Costs Master'!R39</f>
        <v>156.95275866442381</v>
      </c>
      <c r="AA67" s="193"/>
      <c r="AB67" s="103"/>
      <c r="AC67" s="103"/>
      <c r="AD67" s="103"/>
      <c r="AE67" s="103"/>
      <c r="AF67" s="103"/>
      <c r="AG67" s="103"/>
      <c r="AH67" s="103"/>
      <c r="AI67" s="103"/>
      <c r="AJ67" s="103"/>
      <c r="AK67" s="103"/>
      <c r="AL67" s="103"/>
      <c r="AM67" s="103"/>
      <c r="AN67" s="103"/>
      <c r="AO67" s="103"/>
      <c r="AP67" s="105">
        <f t="shared" si="14"/>
        <v>0.54166666666666685</v>
      </c>
      <c r="AQ67" s="103"/>
      <c r="AR67" s="103"/>
      <c r="AS67" s="103"/>
      <c r="AT67" s="103"/>
      <c r="AU67" s="103"/>
      <c r="AV67" s="103"/>
      <c r="AW67" s="103"/>
      <c r="AX67" s="103"/>
      <c r="AY67" s="103"/>
    </row>
    <row r="68" spans="1:51" ht="11.5" customHeight="1" thickBot="1">
      <c r="A68" s="4"/>
      <c r="B68" s="4"/>
      <c r="C68" s="4"/>
      <c r="D68" s="4"/>
      <c r="E68" s="4"/>
      <c r="F68" s="4"/>
      <c r="G68" s="4"/>
      <c r="H68" s="37"/>
      <c r="I68" s="38"/>
      <c r="J68" s="4"/>
      <c r="K68" s="4"/>
      <c r="L68" s="4"/>
      <c r="M68" s="4"/>
      <c r="N68" s="4"/>
      <c r="O68" s="4"/>
      <c r="P68" s="4"/>
      <c r="Q68" s="4"/>
      <c r="R68" s="4"/>
      <c r="S68" s="4"/>
      <c r="T68" s="4"/>
      <c r="U68" s="4"/>
      <c r="X68" s="194"/>
      <c r="Y68" s="192">
        <v>21</v>
      </c>
      <c r="Z68" s="193">
        <f>'Avoided Costs Master'!R40</f>
        <v>156.95275866442381</v>
      </c>
      <c r="AA68" s="193"/>
      <c r="AP68" s="105">
        <f t="shared" si="14"/>
        <v>0.55208333333333348</v>
      </c>
    </row>
    <row r="69" spans="1:51" ht="16.5" customHeight="1" thickBot="1">
      <c r="A69" s="4"/>
      <c r="B69" s="263" t="s">
        <v>101</v>
      </c>
      <c r="C69" s="264"/>
      <c r="D69" s="4"/>
      <c r="E69" s="4"/>
      <c r="F69" s="4"/>
      <c r="G69" s="4"/>
      <c r="H69" s="4"/>
      <c r="I69" s="4"/>
      <c r="J69" s="4"/>
      <c r="K69" s="4"/>
      <c r="L69" s="4"/>
      <c r="M69" s="4"/>
      <c r="N69" s="4"/>
      <c r="O69" s="4"/>
      <c r="P69" s="4"/>
      <c r="Q69" s="4"/>
      <c r="R69" s="39" t="s">
        <v>102</v>
      </c>
      <c r="S69" s="265">
        <f>SUM(T9,T47)</f>
        <v>0</v>
      </c>
      <c r="T69" s="266"/>
      <c r="U69" s="4"/>
      <c r="X69" s="194"/>
      <c r="Y69" s="192">
        <v>22</v>
      </c>
      <c r="Z69" s="193">
        <f>'Avoided Costs Master'!R41</f>
        <v>156.95275866442381</v>
      </c>
      <c r="AA69" s="193"/>
      <c r="AP69" s="105">
        <f t="shared" si="14"/>
        <v>0.56250000000000011</v>
      </c>
    </row>
    <row r="70" spans="1:51" ht="16" thickBot="1">
      <c r="A70" s="4"/>
      <c r="B70" s="272"/>
      <c r="C70" s="273"/>
      <c r="D70" s="4"/>
      <c r="E70" s="4"/>
      <c r="F70" s="4"/>
      <c r="G70" s="4"/>
      <c r="H70" s="4"/>
      <c r="I70" s="4"/>
      <c r="J70" s="4"/>
      <c r="K70" s="4"/>
      <c r="L70" s="4"/>
      <c r="M70" s="4"/>
      <c r="N70" s="4"/>
      <c r="O70" s="4"/>
      <c r="P70" s="4"/>
      <c r="Q70" s="4"/>
      <c r="R70" s="39" t="s">
        <v>103</v>
      </c>
      <c r="S70" s="265">
        <f>S69+'Custom pg2'!S48:T48</f>
        <v>0</v>
      </c>
      <c r="T70" s="266"/>
      <c r="U70" s="4"/>
      <c r="X70" s="194"/>
      <c r="Y70" s="192">
        <v>23</v>
      </c>
      <c r="Z70" s="193">
        <f>'Avoided Costs Master'!R42</f>
        <v>156.95275866442381</v>
      </c>
      <c r="AA70" s="193"/>
      <c r="AP70" s="105">
        <f t="shared" si="14"/>
        <v>0.57291666666666674</v>
      </c>
    </row>
    <row r="71" spans="1:51" ht="14.5">
      <c r="A71" s="4"/>
      <c r="B71" s="4"/>
      <c r="C71" s="4"/>
      <c r="D71" s="4"/>
      <c r="E71" s="4"/>
      <c r="F71" s="4"/>
      <c r="G71" s="4"/>
      <c r="H71" s="4"/>
      <c r="I71" s="4"/>
      <c r="J71" s="4"/>
      <c r="K71" s="4"/>
      <c r="L71" s="4"/>
      <c r="M71" s="4"/>
      <c r="N71" s="4"/>
      <c r="O71" s="40"/>
      <c r="P71" s="40"/>
      <c r="Q71" s="40"/>
      <c r="R71" s="267" t="str">
        <f>IF(S70&gt;=87500,"Caps at customer cap of $87,500","")</f>
        <v/>
      </c>
      <c r="S71" s="267"/>
      <c r="T71" s="267"/>
      <c r="U71" s="4"/>
      <c r="X71" s="194"/>
      <c r="Y71" s="192">
        <v>24</v>
      </c>
      <c r="Z71" s="193">
        <f>'Avoided Costs Master'!R43</f>
        <v>156.95275866442381</v>
      </c>
      <c r="AA71" s="193"/>
      <c r="AP71" s="105">
        <f t="shared" si="14"/>
        <v>0.58333333333333337</v>
      </c>
    </row>
    <row r="72" spans="1:51" ht="15.5">
      <c r="A72" s="256"/>
      <c r="B72" s="256"/>
      <c r="C72" s="256"/>
      <c r="D72" s="256"/>
      <c r="E72" s="256"/>
      <c r="F72" s="256"/>
      <c r="G72" s="256"/>
      <c r="H72" s="256"/>
      <c r="I72" s="256"/>
      <c r="J72" s="256"/>
      <c r="K72" s="256"/>
      <c r="L72" s="256"/>
      <c r="M72" s="256"/>
      <c r="N72" s="256"/>
      <c r="O72" s="256"/>
      <c r="P72" s="256"/>
      <c r="Q72" s="256"/>
      <c r="R72" s="256"/>
      <c r="S72" s="256"/>
      <c r="T72" s="256"/>
      <c r="U72" s="256"/>
      <c r="X72" s="194"/>
      <c r="Y72" s="192">
        <v>25</v>
      </c>
      <c r="Z72" s="193">
        <f>'Avoided Costs Master'!R44</f>
        <v>156.95275866442381</v>
      </c>
      <c r="AA72" s="193"/>
      <c r="AP72" s="105">
        <f t="shared" si="14"/>
        <v>0.59375</v>
      </c>
    </row>
    <row r="73" spans="1:51" hidden="1">
      <c r="X73" s="194"/>
      <c r="Y73" s="192">
        <v>26</v>
      </c>
      <c r="Z73" s="193">
        <f>'Avoided Costs Master'!R45</f>
        <v>156.95275866442381</v>
      </c>
      <c r="AA73" s="193"/>
      <c r="AP73" s="105">
        <f t="shared" si="14"/>
        <v>0.60416666666666663</v>
      </c>
    </row>
    <row r="74" spans="1:51" hidden="1">
      <c r="X74" s="194"/>
      <c r="Y74" s="192">
        <v>27</v>
      </c>
      <c r="Z74" s="193">
        <f>'Avoided Costs Master'!R46</f>
        <v>156.95275866442381</v>
      </c>
      <c r="AA74" s="193"/>
      <c r="AP74" s="105">
        <f t="shared" si="14"/>
        <v>0.61458333333333326</v>
      </c>
    </row>
    <row r="75" spans="1:51" hidden="1">
      <c r="X75" s="194"/>
      <c r="Y75" s="192">
        <v>28</v>
      </c>
      <c r="Z75" s="193">
        <f>'Avoided Costs Master'!R47</f>
        <v>156.95275866442381</v>
      </c>
      <c r="AA75" s="193"/>
      <c r="AP75" s="105">
        <f t="shared" si="14"/>
        <v>0.62499999999999989</v>
      </c>
    </row>
    <row r="76" spans="1:51" hidden="1">
      <c r="X76" s="194"/>
      <c r="Y76" s="192">
        <v>29</v>
      </c>
      <c r="Z76" s="193">
        <f>'Avoided Costs Master'!R48</f>
        <v>156.95275866442381</v>
      </c>
      <c r="AA76" s="193"/>
      <c r="AP76" s="105">
        <f t="shared" si="14"/>
        <v>0.63541666666666652</v>
      </c>
    </row>
    <row r="77" spans="1:51" hidden="1">
      <c r="X77" s="194"/>
      <c r="Y77" s="192">
        <v>30</v>
      </c>
      <c r="Z77" s="193">
        <f>'Avoided Costs Master'!R49</f>
        <v>156.95275866442381</v>
      </c>
      <c r="AA77" s="193"/>
      <c r="AP77" s="105">
        <f t="shared" si="14"/>
        <v>0.64583333333333315</v>
      </c>
    </row>
    <row r="78" spans="1:51" hidden="1">
      <c r="X78" s="194"/>
      <c r="Y78" s="192"/>
      <c r="Z78" s="195"/>
      <c r="AA78" s="195"/>
      <c r="AP78" s="105">
        <f t="shared" si="14"/>
        <v>0.65624999999999978</v>
      </c>
    </row>
    <row r="79" spans="1:51" hidden="1">
      <c r="X79" s="196"/>
      <c r="Y79" s="196"/>
      <c r="Z79" s="196"/>
      <c r="AA79" s="196"/>
      <c r="AP79" s="105">
        <f t="shared" si="14"/>
        <v>0.66666666666666641</v>
      </c>
    </row>
    <row r="80" spans="1:51" hidden="1">
      <c r="X80" s="268">
        <v>9.6180000000000002E-2</v>
      </c>
      <c r="Y80" s="268"/>
      <c r="Z80" s="197" t="s">
        <v>104</v>
      </c>
      <c r="AA80" s="196"/>
      <c r="AP80" s="105">
        <f t="shared" ref="AP80:AP110" si="27">AP79+((15/60)/24)</f>
        <v>0.67708333333333304</v>
      </c>
    </row>
    <row r="81" spans="24:42" hidden="1">
      <c r="X81" s="269">
        <v>0.1069</v>
      </c>
      <c r="Y81" s="269"/>
      <c r="Z81" s="198" t="s">
        <v>105</v>
      </c>
      <c r="AA81" s="196"/>
      <c r="AP81" s="105">
        <f t="shared" si="27"/>
        <v>0.68749999999999967</v>
      </c>
    </row>
    <row r="82" spans="24:42" hidden="1">
      <c r="X82" s="269">
        <v>0.1069</v>
      </c>
      <c r="Y82" s="269"/>
      <c r="Z82" s="198" t="s">
        <v>106</v>
      </c>
      <c r="AA82" s="196"/>
      <c r="AP82" s="105">
        <f t="shared" si="27"/>
        <v>0.6979166666666663</v>
      </c>
    </row>
    <row r="83" spans="24:42" hidden="1">
      <c r="X83" s="269">
        <v>0.15</v>
      </c>
      <c r="Y83" s="269"/>
      <c r="Z83" s="198" t="s">
        <v>107</v>
      </c>
      <c r="AA83" s="196"/>
      <c r="AP83" s="105">
        <f t="shared" si="27"/>
        <v>0.70833333333333293</v>
      </c>
    </row>
    <row r="84" spans="24:42" hidden="1">
      <c r="Z84" s="103"/>
      <c r="AA84" s="196"/>
      <c r="AP84" s="105">
        <f t="shared" si="27"/>
        <v>0.71874999999999956</v>
      </c>
    </row>
    <row r="85" spans="24:42" hidden="1">
      <c r="Z85" s="103"/>
      <c r="AA85" s="196"/>
      <c r="AP85" s="105">
        <f t="shared" si="27"/>
        <v>0.72916666666666619</v>
      </c>
    </row>
    <row r="86" spans="24:42" hidden="1">
      <c r="AP86" s="105">
        <f t="shared" si="27"/>
        <v>0.73958333333333282</v>
      </c>
    </row>
    <row r="87" spans="24:42" hidden="1">
      <c r="AP87" s="105">
        <f t="shared" si="27"/>
        <v>0.74999999999999944</v>
      </c>
    </row>
    <row r="88" spans="24:42" hidden="1">
      <c r="AP88" s="105">
        <f t="shared" si="27"/>
        <v>0.76041666666666607</v>
      </c>
    </row>
    <row r="89" spans="24:42" hidden="1">
      <c r="AP89" s="105">
        <f t="shared" si="27"/>
        <v>0.7708333333333327</v>
      </c>
    </row>
    <row r="90" spans="24:42" hidden="1">
      <c r="AP90" s="105">
        <f t="shared" si="27"/>
        <v>0.78124999999999933</v>
      </c>
    </row>
    <row r="91" spans="24:42" hidden="1">
      <c r="AP91" s="105">
        <f t="shared" si="27"/>
        <v>0.79166666666666596</v>
      </c>
    </row>
    <row r="92" spans="24:42" hidden="1">
      <c r="AP92" s="105">
        <f t="shared" si="27"/>
        <v>0.80208333333333259</v>
      </c>
    </row>
    <row r="93" spans="24:42" hidden="1">
      <c r="AP93" s="105">
        <f t="shared" si="27"/>
        <v>0.81249999999999922</v>
      </c>
    </row>
    <row r="94" spans="24:42" hidden="1">
      <c r="AP94" s="105">
        <f t="shared" si="27"/>
        <v>0.82291666666666585</v>
      </c>
    </row>
    <row r="95" spans="24:42" hidden="1">
      <c r="AP95" s="105">
        <f t="shared" si="27"/>
        <v>0.83333333333333248</v>
      </c>
    </row>
    <row r="96" spans="24:42" hidden="1">
      <c r="AP96" s="105">
        <f t="shared" si="27"/>
        <v>0.84374999999999911</v>
      </c>
    </row>
    <row r="97" spans="42:42" hidden="1">
      <c r="AP97" s="105">
        <f t="shared" si="27"/>
        <v>0.85416666666666574</v>
      </c>
    </row>
    <row r="98" spans="42:42" hidden="1">
      <c r="AP98" s="105">
        <f t="shared" si="27"/>
        <v>0.86458333333333237</v>
      </c>
    </row>
    <row r="99" spans="42:42" hidden="1">
      <c r="AP99" s="105">
        <f t="shared" si="27"/>
        <v>0.874999999999999</v>
      </c>
    </row>
    <row r="100" spans="42:42" hidden="1">
      <c r="AP100" s="105">
        <f t="shared" si="27"/>
        <v>0.88541666666666563</v>
      </c>
    </row>
    <row r="101" spans="42:42" hidden="1">
      <c r="AP101" s="105">
        <f t="shared" si="27"/>
        <v>0.89583333333333226</v>
      </c>
    </row>
    <row r="102" spans="42:42" hidden="1">
      <c r="AP102" s="105">
        <f t="shared" si="27"/>
        <v>0.90624999999999889</v>
      </c>
    </row>
    <row r="103" spans="42:42" hidden="1">
      <c r="AP103" s="105">
        <f t="shared" si="27"/>
        <v>0.91666666666666552</v>
      </c>
    </row>
    <row r="104" spans="42:42" hidden="1">
      <c r="AP104" s="105">
        <f t="shared" si="27"/>
        <v>0.92708333333333215</v>
      </c>
    </row>
    <row r="105" spans="42:42" hidden="1">
      <c r="AP105" s="105">
        <f t="shared" si="27"/>
        <v>0.93749999999999878</v>
      </c>
    </row>
    <row r="106" spans="42:42" hidden="1">
      <c r="AP106" s="105">
        <f t="shared" si="27"/>
        <v>0.94791666666666541</v>
      </c>
    </row>
    <row r="107" spans="42:42" hidden="1">
      <c r="AP107" s="105">
        <f t="shared" si="27"/>
        <v>0.95833333333333204</v>
      </c>
    </row>
    <row r="108" spans="42:42" hidden="1">
      <c r="AP108" s="105">
        <f t="shared" si="27"/>
        <v>0.96874999999999867</v>
      </c>
    </row>
    <row r="109" spans="42:42" hidden="1">
      <c r="AP109" s="105">
        <f t="shared" si="27"/>
        <v>0.9791666666666653</v>
      </c>
    </row>
    <row r="110" spans="42:42" hidden="1">
      <c r="AP110" s="105">
        <f t="shared" si="27"/>
        <v>0.98958333333333193</v>
      </c>
    </row>
    <row r="111" spans="42:42" hidden="1">
      <c r="AP111" s="104"/>
    </row>
    <row r="112" spans="42:42" hidden="1">
      <c r="AP112" s="104"/>
    </row>
    <row r="113" spans="42:42" hidden="1">
      <c r="AP113" s="104"/>
    </row>
    <row r="114" spans="42:42" hidden="1">
      <c r="AP114" s="104"/>
    </row>
    <row r="115" spans="42:42" hidden="1">
      <c r="AP115" s="104"/>
    </row>
    <row r="116" spans="42:42" hidden="1">
      <c r="AP116" s="104"/>
    </row>
    <row r="117" spans="42:42" hidden="1">
      <c r="AP117" s="104"/>
    </row>
    <row r="118" spans="42:42" hidden="1">
      <c r="AP118" s="104"/>
    </row>
    <row r="119" spans="42:42" hidden="1">
      <c r="AP119" s="104"/>
    </row>
    <row r="120" spans="42:42" hidden="1">
      <c r="AP120" s="104"/>
    </row>
    <row r="121" spans="42:42" hidden="1">
      <c r="AP121" s="104"/>
    </row>
    <row r="122" spans="42:42" hidden="1">
      <c r="AP122" s="104"/>
    </row>
    <row r="123" spans="42:42" hidden="1">
      <c r="AP123" s="104"/>
    </row>
    <row r="124" spans="42:42" hidden="1">
      <c r="AP124" s="105"/>
    </row>
    <row r="125" spans="42:42" hidden="1">
      <c r="AP125" s="105"/>
    </row>
    <row r="126" spans="42:42" hidden="1">
      <c r="AP126" s="105"/>
    </row>
    <row r="127" spans="42:42" hidden="1">
      <c r="AP127" s="105"/>
    </row>
    <row r="128" spans="42:42" hidden="1">
      <c r="AP128" s="105"/>
    </row>
    <row r="129" spans="42:42" hidden="1">
      <c r="AP129" s="105"/>
    </row>
    <row r="130" spans="42:42" hidden="1">
      <c r="AP130" s="105"/>
    </row>
    <row r="131" spans="42:42" hidden="1">
      <c r="AP131" s="105"/>
    </row>
    <row r="132" spans="42:42" hidden="1">
      <c r="AP132" s="105"/>
    </row>
    <row r="133" spans="42:42" hidden="1">
      <c r="AP133" s="105"/>
    </row>
    <row r="134" spans="42:42" hidden="1">
      <c r="AP134" s="105"/>
    </row>
    <row r="135" spans="42:42" hidden="1">
      <c r="AP135" s="105"/>
    </row>
    <row r="136" spans="42:42" hidden="1">
      <c r="AP136" s="105"/>
    </row>
    <row r="137" spans="42:42" hidden="1">
      <c r="AP137" s="105"/>
    </row>
    <row r="138" spans="42:42" hidden="1">
      <c r="AP138" s="105"/>
    </row>
    <row r="139" spans="42:42" hidden="1">
      <c r="AP139" s="105"/>
    </row>
    <row r="140" spans="42:42" hidden="1">
      <c r="AP140" s="105"/>
    </row>
    <row r="141" spans="42:42" hidden="1">
      <c r="AP141" s="105"/>
    </row>
    <row r="142" spans="42:42" hidden="1">
      <c r="AP142" s="105"/>
    </row>
    <row r="143" spans="42:42" hidden="1">
      <c r="AP143" s="105"/>
    </row>
    <row r="144" spans="42:42" hidden="1">
      <c r="AP144" s="105"/>
    </row>
    <row r="145" spans="42:42" hidden="1">
      <c r="AP145" s="105"/>
    </row>
    <row r="146" spans="42:42" hidden="1">
      <c r="AP146" s="105"/>
    </row>
    <row r="147" spans="42:42" hidden="1">
      <c r="AP147" s="105"/>
    </row>
    <row r="148" spans="42:42" hidden="1">
      <c r="AP148" s="105"/>
    </row>
    <row r="149" spans="42:42" hidden="1">
      <c r="AP149" s="105"/>
    </row>
    <row r="150" spans="42:42" hidden="1">
      <c r="AP150" s="105"/>
    </row>
    <row r="151" spans="42:42" hidden="1">
      <c r="AP151" s="105"/>
    </row>
    <row r="152" spans="42:42" hidden="1">
      <c r="AP152" s="105"/>
    </row>
    <row r="153" spans="42:42" hidden="1">
      <c r="AP153" s="105"/>
    </row>
    <row r="154" spans="42:42" hidden="1">
      <c r="AP154" s="105"/>
    </row>
    <row r="155" spans="42:42" hidden="1">
      <c r="AP155" s="105"/>
    </row>
    <row r="156" spans="42:42" hidden="1">
      <c r="AP156" s="105"/>
    </row>
    <row r="157" spans="42:42" hidden="1">
      <c r="AP157" s="105"/>
    </row>
    <row r="158" spans="42:42" hidden="1">
      <c r="AP158" s="105"/>
    </row>
    <row r="159" spans="42:42" hidden="1">
      <c r="AP159" s="105"/>
    </row>
    <row r="160" spans="42:42" hidden="1">
      <c r="AP160" s="105"/>
    </row>
    <row r="161" spans="42:42" hidden="1">
      <c r="AP161" s="105"/>
    </row>
    <row r="162" spans="42:42" hidden="1">
      <c r="AP162" s="105"/>
    </row>
    <row r="163" spans="42:42" hidden="1">
      <c r="AP163" s="105"/>
    </row>
    <row r="164" spans="42:42" hidden="1">
      <c r="AP164" s="105"/>
    </row>
    <row r="165" spans="42:42" hidden="1">
      <c r="AP165" s="105"/>
    </row>
    <row r="166" spans="42:42" hidden="1">
      <c r="AP166" s="105"/>
    </row>
    <row r="167" spans="42:42" hidden="1">
      <c r="AP167" s="105"/>
    </row>
    <row r="168" spans="42:42" hidden="1">
      <c r="AP168" s="105"/>
    </row>
    <row r="169" spans="42:42" hidden="1">
      <c r="AP169" s="105"/>
    </row>
    <row r="170" spans="42:42" hidden="1">
      <c r="AP170" s="105"/>
    </row>
    <row r="171" spans="42:42" hidden="1">
      <c r="AP171" s="105"/>
    </row>
    <row r="172" spans="42:42" hidden="1">
      <c r="AP172" s="105"/>
    </row>
    <row r="173" spans="42:42" hidden="1">
      <c r="AP173" s="105"/>
    </row>
    <row r="174" spans="42:42" hidden="1">
      <c r="AP174" s="105"/>
    </row>
    <row r="175" spans="42:42" hidden="1">
      <c r="AP175" s="105"/>
    </row>
    <row r="176" spans="42:42" hidden="1">
      <c r="AP176" s="105"/>
    </row>
    <row r="177" spans="42:42" hidden="1">
      <c r="AP177" s="105"/>
    </row>
    <row r="178" spans="42:42" hidden="1">
      <c r="AP178" s="105"/>
    </row>
    <row r="179" spans="42:42" hidden="1">
      <c r="AP179" s="105"/>
    </row>
    <row r="180" spans="42:42" hidden="1">
      <c r="AP180" s="105"/>
    </row>
    <row r="181" spans="42:42" hidden="1">
      <c r="AP181" s="105"/>
    </row>
    <row r="182" spans="42:42" hidden="1">
      <c r="AP182" s="105"/>
    </row>
    <row r="183" spans="42:42" hidden="1">
      <c r="AP183" s="105"/>
    </row>
    <row r="184" spans="42:42" hidden="1">
      <c r="AP184" s="105"/>
    </row>
    <row r="185" spans="42:42" hidden="1">
      <c r="AP185" s="105"/>
    </row>
    <row r="186" spans="42:42" hidden="1">
      <c r="AP186" s="105"/>
    </row>
    <row r="187" spans="42:42" hidden="1">
      <c r="AP187" s="105"/>
    </row>
    <row r="188" spans="42:42" hidden="1">
      <c r="AP188" s="105"/>
    </row>
    <row r="189" spans="42:42" hidden="1">
      <c r="AP189" s="105"/>
    </row>
    <row r="190" spans="42:42" hidden="1">
      <c r="AP190" s="105"/>
    </row>
    <row r="191" spans="42:42" hidden="1">
      <c r="AP191" s="105"/>
    </row>
    <row r="192" spans="42:42" hidden="1">
      <c r="AP192" s="105"/>
    </row>
    <row r="193" spans="42:42" hidden="1">
      <c r="AP193" s="105"/>
    </row>
    <row r="194" spans="42:42" hidden="1">
      <c r="AP194" s="105"/>
    </row>
    <row r="195" spans="42:42" hidden="1">
      <c r="AP195" s="105"/>
    </row>
    <row r="196" spans="42:42" hidden="1">
      <c r="AP196" s="105"/>
    </row>
    <row r="197" spans="42:42" hidden="1">
      <c r="AP197" s="105"/>
    </row>
    <row r="198" spans="42:42" hidden="1">
      <c r="AP198" s="105"/>
    </row>
    <row r="199" spans="42:42" hidden="1">
      <c r="AP199" s="105"/>
    </row>
    <row r="200" spans="42:42" hidden="1">
      <c r="AP200" s="105"/>
    </row>
    <row r="201" spans="42:42" hidden="1">
      <c r="AP201" s="105"/>
    </row>
    <row r="202" spans="42:42" hidden="1">
      <c r="AP202" s="105"/>
    </row>
    <row r="203" spans="42:42" hidden="1">
      <c r="AP203" s="105"/>
    </row>
    <row r="204" spans="42:42" hidden="1">
      <c r="AP204" s="105"/>
    </row>
    <row r="205" spans="42:42" hidden="1">
      <c r="AP205" s="105"/>
    </row>
    <row r="206" spans="42:42" hidden="1">
      <c r="AP206" s="105"/>
    </row>
    <row r="207" spans="42:42" hidden="1">
      <c r="AP207" s="105"/>
    </row>
    <row r="208" spans="42:42" hidden="1">
      <c r="AP208" s="105"/>
    </row>
    <row r="209" spans="42:42" hidden="1">
      <c r="AP209" s="105"/>
    </row>
    <row r="210" spans="42:42" hidden="1">
      <c r="AP210" s="105"/>
    </row>
    <row r="211" spans="42:42" hidden="1">
      <c r="AP211" s="105"/>
    </row>
    <row r="212" spans="42:42" hidden="1">
      <c r="AP212" s="105"/>
    </row>
    <row r="213" spans="42:42" hidden="1">
      <c r="AP213" s="105"/>
    </row>
    <row r="214" spans="42:42" hidden="1">
      <c r="AP214" s="105"/>
    </row>
    <row r="215" spans="42:42" hidden="1">
      <c r="AP215" s="105"/>
    </row>
  </sheetData>
  <sheetProtection algorithmName="SHA-512" hashValue="tbbUOscVa17HnTAF56nTJnD9/fhc5oIzKp3TkFitvpSf0tc7STbXQ5uyQXJbFzLrSgYv/jNfpSWr9Z5/5KkjFQ==" saltValue="4GcxAUR3gD+K8Pz+2XySeg==" spinCount="100000" sheet="1" objects="1" scenarios="1" selectLockedCells="1"/>
  <mergeCells count="52">
    <mergeCell ref="X80:Y80"/>
    <mergeCell ref="X81:Y81"/>
    <mergeCell ref="X82:Y82"/>
    <mergeCell ref="X83:Y83"/>
    <mergeCell ref="R7:S7"/>
    <mergeCell ref="R8:S8"/>
    <mergeCell ref="R9:S9"/>
    <mergeCell ref="T9:T15"/>
    <mergeCell ref="T47:T53"/>
    <mergeCell ref="R17:S17"/>
    <mergeCell ref="T16:T17"/>
    <mergeCell ref="R13:S13"/>
    <mergeCell ref="B18:T18"/>
    <mergeCell ref="B70:C70"/>
    <mergeCell ref="S70:T70"/>
    <mergeCell ref="R54:S54"/>
    <mergeCell ref="A20:A21"/>
    <mergeCell ref="C43:D43"/>
    <mergeCell ref="R48:S48"/>
    <mergeCell ref="R49:S49"/>
    <mergeCell ref="A72:U72"/>
    <mergeCell ref="T54:T55"/>
    <mergeCell ref="R55:S55"/>
    <mergeCell ref="B56:T56"/>
    <mergeCell ref="A58:A59"/>
    <mergeCell ref="B69:C69"/>
    <mergeCell ref="S69:T69"/>
    <mergeCell ref="R71:T71"/>
    <mergeCell ref="B44:O55"/>
    <mergeCell ref="R44:S44"/>
    <mergeCell ref="R45:S45"/>
    <mergeCell ref="R46:S46"/>
    <mergeCell ref="R50:S50"/>
    <mergeCell ref="R51:S51"/>
    <mergeCell ref="R52:S52"/>
    <mergeCell ref="R53:S53"/>
    <mergeCell ref="B6:O17"/>
    <mergeCell ref="R6:S6"/>
    <mergeCell ref="R12:S12"/>
    <mergeCell ref="R14:S14"/>
    <mergeCell ref="R15:S15"/>
    <mergeCell ref="R16:S16"/>
    <mergeCell ref="R47:S47"/>
    <mergeCell ref="B1:T1"/>
    <mergeCell ref="B4:T4"/>
    <mergeCell ref="C5:D5"/>
    <mergeCell ref="R10:S10"/>
    <mergeCell ref="R11:S11"/>
    <mergeCell ref="R3:S3"/>
    <mergeCell ref="B2:R2"/>
    <mergeCell ref="S2:T2"/>
    <mergeCell ref="C3:O3"/>
  </mergeCells>
  <dataValidations count="3">
    <dataValidation type="list" allowBlank="1" showInputMessage="1" showErrorMessage="1" sqref="R7:S7 R45:S45" xr:uid="{E4B57D96-5D8D-4237-9EB6-1C02CB80EC9B}">
      <formula1>Category</formula1>
    </dataValidation>
    <dataValidation type="list" allowBlank="1" showInputMessage="1" showErrorMessage="1" sqref="R47:S47 R9:S9" xr:uid="{FA581940-F70A-449A-A7FD-B933592F6D71}">
      <formula1>Avoided_Cost_Category</formula1>
    </dataValidation>
    <dataValidation type="list" showInputMessage="1" showErrorMessage="1" sqref="C20:D26 C58:D64" xr:uid="{27E6F74A-B833-4604-929C-434DC38CB5E8}">
      <formula1>$AP$10:$AP$106</formula1>
    </dataValidation>
  </dataValidations>
  <pageMargins left="0.25" right="0.25" top="0.4" bottom="0.4" header="0.5" footer="0.34"/>
  <pageSetup firstPageNumber="2" fitToHeight="2" orientation="portrait" r:id="rId1"/>
  <headerFooter alignWithMargins="0">
    <oddFooter>&amp;LEasySave Plus Custom Application&amp;RApplication Version: 1/21/2019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2585-8BBB-4613-96A4-73CC154F191A}">
  <sheetPr>
    <tabColor indexed="13"/>
    <pageSetUpPr fitToPage="1"/>
  </sheetPr>
  <dimension ref="A1:AY215"/>
  <sheetViews>
    <sheetView tabSelected="1" topLeftCell="A3" zoomScale="85" zoomScaleNormal="85" zoomScaleSheetLayoutView="100" workbookViewId="0">
      <selection activeCell="C3" sqref="C3:O3"/>
    </sheetView>
  </sheetViews>
  <sheetFormatPr defaultColWidth="0" defaultRowHeight="12.5" zeroHeight="1"/>
  <cols>
    <col min="1" max="1" width="1.54296875" style="104" customWidth="1"/>
    <col min="2" max="4" width="16.54296875" style="104" customWidth="1"/>
    <col min="5" max="6" width="5" style="104" hidden="1" customWidth="1"/>
    <col min="7" max="7" width="5.7265625" style="104" hidden="1" customWidth="1"/>
    <col min="8" max="8" width="7.26953125" style="104" hidden="1" customWidth="1"/>
    <col min="9" max="10" width="7.7265625" style="104" hidden="1" customWidth="1"/>
    <col min="11" max="11" width="5.1796875" style="104" hidden="1" customWidth="1"/>
    <col min="12" max="12" width="7" style="104" hidden="1" customWidth="1"/>
    <col min="13" max="14" width="7.1796875" style="104" hidden="1" customWidth="1"/>
    <col min="15" max="15" width="12.54296875" style="104" customWidth="1"/>
    <col min="16" max="17" width="6.54296875" style="104" hidden="1" customWidth="1"/>
    <col min="18" max="18" width="12.54296875" style="104" customWidth="1"/>
    <col min="19" max="19" width="9.453125" style="104" customWidth="1"/>
    <col min="20" max="20" width="18.54296875" style="104" customWidth="1"/>
    <col min="21" max="21" width="1.54296875" style="104" customWidth="1"/>
    <col min="22" max="25" width="13.1796875" style="103" hidden="1" customWidth="1"/>
    <col min="26" max="26" width="18.54296875" style="106" hidden="1" customWidth="1"/>
    <col min="27" max="27" width="29" style="103" hidden="1" customWidth="1"/>
    <col min="28" max="29" width="13.1796875" style="103" hidden="1" customWidth="1"/>
    <col min="30" max="40" width="8.7265625" style="103" hidden="1" customWidth="1"/>
    <col min="41" max="41" width="8.81640625" style="103" hidden="1" customWidth="1"/>
    <col min="42" max="43" width="8.7265625" style="103" hidden="1" customWidth="1"/>
    <col min="44" max="44" width="0.81640625" style="103" hidden="1" customWidth="1"/>
    <col min="45" max="51" width="8.7265625" style="103" hidden="1" customWidth="1"/>
    <col min="52" max="16384" width="8.7265625" style="104" hidden="1"/>
  </cols>
  <sheetData>
    <row r="1" spans="1:42" ht="20.25" customHeight="1">
      <c r="A1" s="57"/>
      <c r="B1" s="234" t="s">
        <v>29</v>
      </c>
      <c r="C1" s="234"/>
      <c r="D1" s="234"/>
      <c r="E1" s="234"/>
      <c r="F1" s="234"/>
      <c r="G1" s="234"/>
      <c r="H1" s="234"/>
      <c r="I1" s="234"/>
      <c r="J1" s="234"/>
      <c r="K1" s="234"/>
      <c r="L1" s="234"/>
      <c r="M1" s="234"/>
      <c r="N1" s="234"/>
      <c r="O1" s="234"/>
      <c r="P1" s="234"/>
      <c r="Q1" s="234"/>
      <c r="R1" s="234"/>
      <c r="S1" s="234"/>
      <c r="T1" s="234"/>
      <c r="U1" s="17"/>
      <c r="V1" s="102"/>
      <c r="W1" s="102"/>
      <c r="X1" s="102"/>
      <c r="Y1" s="102"/>
      <c r="Z1" s="102"/>
      <c r="AA1" s="102"/>
      <c r="AB1" s="102"/>
    </row>
    <row r="2" spans="1:42" ht="24.75" customHeight="1">
      <c r="A2" s="57"/>
      <c r="B2" s="240" t="s">
        <v>30</v>
      </c>
      <c r="C2" s="240"/>
      <c r="D2" s="240"/>
      <c r="E2" s="240"/>
      <c r="F2" s="240"/>
      <c r="G2" s="240"/>
      <c r="H2" s="240"/>
      <c r="I2" s="240"/>
      <c r="J2" s="240"/>
      <c r="K2" s="240"/>
      <c r="L2" s="240"/>
      <c r="M2" s="240"/>
      <c r="N2" s="240"/>
      <c r="O2" s="240"/>
      <c r="P2" s="240"/>
      <c r="Q2" s="240"/>
      <c r="R2" s="240"/>
      <c r="S2" s="241">
        <v>45658</v>
      </c>
      <c r="T2" s="242"/>
      <c r="U2" s="17"/>
      <c r="V2" s="102"/>
      <c r="W2" s="102"/>
      <c r="X2" s="102"/>
      <c r="Y2" s="102"/>
      <c r="Z2" s="102"/>
      <c r="AA2" s="102"/>
      <c r="AB2" s="102"/>
    </row>
    <row r="3" spans="1:42" ht="13.5" customHeight="1">
      <c r="A3" s="16"/>
      <c r="B3" s="58" t="s">
        <v>31</v>
      </c>
      <c r="C3" s="243"/>
      <c r="D3" s="244"/>
      <c r="E3" s="244"/>
      <c r="F3" s="244"/>
      <c r="G3" s="244"/>
      <c r="H3" s="244"/>
      <c r="I3" s="244"/>
      <c r="J3" s="244"/>
      <c r="K3" s="244"/>
      <c r="L3" s="244"/>
      <c r="M3" s="244"/>
      <c r="N3" s="244"/>
      <c r="O3" s="244"/>
      <c r="P3" s="100"/>
      <c r="Q3" s="100"/>
      <c r="R3" s="239" t="s">
        <v>32</v>
      </c>
      <c r="S3" s="239"/>
      <c r="T3" s="101"/>
      <c r="U3" s="18"/>
      <c r="V3" s="102"/>
      <c r="W3" s="102"/>
      <c r="X3" s="102"/>
      <c r="Y3" s="102"/>
      <c r="Z3" s="102"/>
      <c r="AA3" s="102"/>
      <c r="AB3" s="102"/>
    </row>
    <row r="4" spans="1:42" ht="42" customHeight="1" thickBot="1">
      <c r="A4" s="4"/>
      <c r="B4" s="235" t="s">
        <v>33</v>
      </c>
      <c r="C4" s="235"/>
      <c r="D4" s="235"/>
      <c r="E4" s="235"/>
      <c r="F4" s="235"/>
      <c r="G4" s="235"/>
      <c r="H4" s="235"/>
      <c r="I4" s="235"/>
      <c r="J4" s="235"/>
      <c r="K4" s="235"/>
      <c r="L4" s="235"/>
      <c r="M4" s="235"/>
      <c r="N4" s="235"/>
      <c r="O4" s="235"/>
      <c r="P4" s="235"/>
      <c r="Q4" s="235"/>
      <c r="R4" s="235"/>
      <c r="S4" s="235"/>
      <c r="T4" s="235"/>
      <c r="U4" s="18"/>
      <c r="V4" s="180" t="s">
        <v>34</v>
      </c>
      <c r="W4" s="180" t="s">
        <v>35</v>
      </c>
      <c r="X4" s="180" t="s">
        <v>36</v>
      </c>
      <c r="Y4" s="180" t="s">
        <v>37</v>
      </c>
      <c r="Z4" s="180" t="s">
        <v>38</v>
      </c>
      <c r="AA4" s="180" t="s">
        <v>39</v>
      </c>
      <c r="AB4" s="180" t="s">
        <v>40</v>
      </c>
      <c r="AC4" s="180" t="s">
        <v>41</v>
      </c>
    </row>
    <row r="5" spans="1:42" ht="15.65" customHeight="1">
      <c r="A5" s="4"/>
      <c r="B5" s="70" t="s">
        <v>108</v>
      </c>
      <c r="C5" s="236" t="s">
        <v>43</v>
      </c>
      <c r="D5" s="236"/>
      <c r="E5" s="71"/>
      <c r="F5" s="71"/>
      <c r="G5" s="71"/>
      <c r="H5" s="71"/>
      <c r="I5" s="71"/>
      <c r="J5" s="71"/>
      <c r="K5" s="71"/>
      <c r="L5" s="71"/>
      <c r="M5" s="71"/>
      <c r="N5" s="71"/>
      <c r="O5" s="71"/>
      <c r="P5" s="72"/>
      <c r="Q5" s="72"/>
      <c r="R5" s="73" t="s">
        <v>44</v>
      </c>
      <c r="S5" s="74">
        <v>0.06</v>
      </c>
      <c r="T5" s="75" t="s">
        <v>45</v>
      </c>
      <c r="U5" s="4"/>
      <c r="V5" s="181" t="e">
        <f>_xlfn.XLOOKUP(R7,AK11:AK19,AM11:AM19)</f>
        <v>#N/A</v>
      </c>
      <c r="W5" s="182" t="str">
        <f>IF(T7="","",T7)</f>
        <v/>
      </c>
      <c r="X5" s="183" t="e">
        <f>IF(W5="",_xlfn.XLOOKUP(R7,Category,AL11:AL19),IF(W5&gt;30,30,W5))</f>
        <v>#N/A</v>
      </c>
      <c r="Y5" s="184" t="e">
        <f>V5*Z5</f>
        <v>#N/A</v>
      </c>
      <c r="Z5" s="185">
        <f>R11</f>
        <v>0</v>
      </c>
      <c r="AA5" s="186" t="str" cm="1">
        <f t="array" ref="AA5">IF(R13&gt;0,NPV($X$84,$Y5*(1+$X$85)*(1+$X$87)*$Z$10:INDEX($Z$10:$Z$39,MATCH($X5,Y10:Y39,0)))+NPV($X$84,$Z5*(1+$X$86)*$AA$10:INDEX($AA$10:$AA$39,MATCH($X5,Y10:Y39,0))),"")</f>
        <v/>
      </c>
      <c r="AB5" s="187">
        <f>R17</f>
        <v>0</v>
      </c>
      <c r="AC5" s="185" t="str">
        <f>IF(R13=0,"",AA5/(AB5+(0.13959*Z5)))</f>
        <v/>
      </c>
    </row>
    <row r="6" spans="1:42" ht="15.65" customHeight="1">
      <c r="A6" s="4"/>
      <c r="B6" s="247"/>
      <c r="C6" s="248"/>
      <c r="D6" s="248"/>
      <c r="E6" s="248"/>
      <c r="F6" s="248"/>
      <c r="G6" s="248"/>
      <c r="H6" s="248"/>
      <c r="I6" s="248"/>
      <c r="J6" s="248"/>
      <c r="K6" s="248"/>
      <c r="L6" s="248"/>
      <c r="M6" s="248"/>
      <c r="N6" s="248"/>
      <c r="O6" s="248"/>
      <c r="P6" s="72"/>
      <c r="Q6" s="72"/>
      <c r="R6" s="237" t="s">
        <v>46</v>
      </c>
      <c r="S6" s="237"/>
      <c r="T6" s="19" t="s">
        <v>47</v>
      </c>
      <c r="U6" s="4"/>
      <c r="Z6" s="103"/>
    </row>
    <row r="7" spans="1:42" ht="15.65" customHeight="1">
      <c r="A7" s="4"/>
      <c r="B7" s="249"/>
      <c r="C7" s="250"/>
      <c r="D7" s="250"/>
      <c r="E7" s="250"/>
      <c r="F7" s="250"/>
      <c r="G7" s="250"/>
      <c r="H7" s="250"/>
      <c r="I7" s="250"/>
      <c r="J7" s="250"/>
      <c r="K7" s="250"/>
      <c r="L7" s="250"/>
      <c r="M7" s="250"/>
      <c r="N7" s="250"/>
      <c r="O7" s="250"/>
      <c r="P7" s="72"/>
      <c r="Q7" s="72"/>
      <c r="R7" s="238"/>
      <c r="S7" s="238"/>
      <c r="T7" s="119"/>
      <c r="U7" s="4"/>
      <c r="X7" s="188"/>
      <c r="Y7" s="188"/>
      <c r="Z7" s="188"/>
      <c r="AA7" s="189"/>
    </row>
    <row r="8" spans="1:42" ht="15.65" customHeight="1">
      <c r="A8" s="4"/>
      <c r="B8" s="249"/>
      <c r="C8" s="250"/>
      <c r="D8" s="250"/>
      <c r="E8" s="250"/>
      <c r="F8" s="250"/>
      <c r="G8" s="250"/>
      <c r="H8" s="250"/>
      <c r="I8" s="250"/>
      <c r="J8" s="250"/>
      <c r="K8" s="250"/>
      <c r="L8" s="250"/>
      <c r="M8" s="250"/>
      <c r="N8" s="250"/>
      <c r="O8" s="250"/>
      <c r="P8" s="72"/>
      <c r="Q8" s="72"/>
      <c r="R8" s="237" t="s">
        <v>48</v>
      </c>
      <c r="S8" s="237"/>
      <c r="T8" s="19" t="s">
        <v>49</v>
      </c>
      <c r="U8" s="4"/>
      <c r="X8" s="188"/>
      <c r="Y8" s="189" t="s">
        <v>50</v>
      </c>
      <c r="Z8" s="190" t="s">
        <v>51</v>
      </c>
      <c r="AA8" s="190" t="s">
        <v>52</v>
      </c>
    </row>
    <row r="9" spans="1:42" ht="15.65" customHeight="1">
      <c r="A9" s="4"/>
      <c r="B9" s="249"/>
      <c r="C9" s="250"/>
      <c r="D9" s="250"/>
      <c r="E9" s="250"/>
      <c r="F9" s="250"/>
      <c r="G9" s="250"/>
      <c r="H9" s="250"/>
      <c r="I9" s="250"/>
      <c r="J9" s="250"/>
      <c r="K9" s="250"/>
      <c r="L9" s="250"/>
      <c r="M9" s="250"/>
      <c r="N9" s="250"/>
      <c r="O9" s="250"/>
      <c r="P9" s="72"/>
      <c r="Q9" s="72"/>
      <c r="R9" s="238"/>
      <c r="S9" s="238"/>
      <c r="T9" s="270" t="str">
        <f>IF(OR(R11&lt;1,R15&lt;1,R17&lt;1),"",MIN(R11*S5,R17*0.75))</f>
        <v/>
      </c>
      <c r="U9" s="4"/>
      <c r="X9" s="188"/>
      <c r="Y9" s="189"/>
      <c r="Z9" s="189"/>
      <c r="AA9" s="189"/>
    </row>
    <row r="10" spans="1:42" ht="15.65" customHeight="1">
      <c r="A10" s="4"/>
      <c r="B10" s="249"/>
      <c r="C10" s="250"/>
      <c r="D10" s="250"/>
      <c r="E10" s="250"/>
      <c r="F10" s="250"/>
      <c r="G10" s="250"/>
      <c r="H10" s="250"/>
      <c r="I10" s="250"/>
      <c r="J10" s="250"/>
      <c r="K10" s="250"/>
      <c r="L10" s="250"/>
      <c r="M10" s="250"/>
      <c r="N10" s="250"/>
      <c r="O10" s="250"/>
      <c r="P10" s="5"/>
      <c r="Q10" s="5"/>
      <c r="R10" s="237" t="s">
        <v>53</v>
      </c>
      <c r="S10" s="237"/>
      <c r="T10" s="271"/>
      <c r="U10" s="4"/>
      <c r="X10" s="191"/>
      <c r="Y10" s="192">
        <v>1</v>
      </c>
      <c r="Z10" s="193">
        <f>'Avoided Costs Master'!R20</f>
        <v>71.260000000000005</v>
      </c>
      <c r="AA10" s="193" t="e" cm="1">
        <f t="array" ref="AA10">INDEX('Avoided Costs Master'!S20:AA49,0,MATCH(R9,'Avoided Costs Master'!S19:AA19,0))</f>
        <v>#N/A</v>
      </c>
      <c r="AK10" s="120" t="s">
        <v>46</v>
      </c>
      <c r="AL10" s="120" t="s">
        <v>54</v>
      </c>
      <c r="AM10" s="120" t="s">
        <v>55</v>
      </c>
      <c r="AN10" s="120" t="s">
        <v>56</v>
      </c>
    </row>
    <row r="11" spans="1:42" ht="15.65" customHeight="1">
      <c r="A11" s="4"/>
      <c r="B11" s="249"/>
      <c r="C11" s="250"/>
      <c r="D11" s="250"/>
      <c r="E11" s="250"/>
      <c r="F11" s="250"/>
      <c r="G11" s="250"/>
      <c r="H11" s="250"/>
      <c r="I11" s="250"/>
      <c r="J11" s="250"/>
      <c r="K11" s="250"/>
      <c r="L11" s="250"/>
      <c r="M11" s="250"/>
      <c r="N11" s="250"/>
      <c r="O11" s="250"/>
      <c r="P11" s="5"/>
      <c r="Q11" s="5"/>
      <c r="R11" s="238"/>
      <c r="S11" s="238"/>
      <c r="T11" s="271"/>
      <c r="U11" s="4"/>
      <c r="X11" s="191"/>
      <c r="Y11" s="192">
        <v>2</v>
      </c>
      <c r="Z11" s="193">
        <f>'Avoided Costs Master'!R21</f>
        <v>72.75645999999999</v>
      </c>
      <c r="AA11" s="193"/>
      <c r="AK11" s="121" t="s">
        <v>57</v>
      </c>
      <c r="AL11" s="121">
        <v>13</v>
      </c>
      <c r="AM11" s="121">
        <v>4.8530600000000002E-4</v>
      </c>
      <c r="AN11" s="121" t="s">
        <v>58</v>
      </c>
      <c r="AP11" s="105">
        <v>0</v>
      </c>
    </row>
    <row r="12" spans="1:42" ht="15.65" hidden="1" customHeight="1">
      <c r="A12" s="4"/>
      <c r="B12" s="249"/>
      <c r="C12" s="250"/>
      <c r="D12" s="250"/>
      <c r="E12" s="250"/>
      <c r="F12" s="250"/>
      <c r="G12" s="250"/>
      <c r="H12" s="250"/>
      <c r="I12" s="250"/>
      <c r="J12" s="250"/>
      <c r="K12" s="250"/>
      <c r="L12" s="250"/>
      <c r="M12" s="250"/>
      <c r="N12" s="250"/>
      <c r="O12" s="250"/>
      <c r="P12" s="5"/>
      <c r="Q12" s="5"/>
      <c r="R12" s="237" t="s">
        <v>59</v>
      </c>
      <c r="S12" s="237"/>
      <c r="T12" s="271"/>
      <c r="U12" s="4"/>
      <c r="X12" s="191"/>
      <c r="Y12" s="192">
        <v>3</v>
      </c>
      <c r="Z12" s="193">
        <f>'Avoided Costs Master'!R22</f>
        <v>63.609933599999998</v>
      </c>
      <c r="AA12" s="193"/>
      <c r="AK12" s="121" t="s">
        <v>60</v>
      </c>
      <c r="AL12" s="121">
        <v>10</v>
      </c>
      <c r="AM12" s="121">
        <v>1.32409E-4</v>
      </c>
      <c r="AN12" s="121" t="s">
        <v>68</v>
      </c>
      <c r="AP12" s="105">
        <f t="shared" ref="AP12:AP29" si="0">AP11+((15/60)/24)</f>
        <v>1.0416666666666666E-2</v>
      </c>
    </row>
    <row r="13" spans="1:42" ht="15.65" hidden="1" customHeight="1">
      <c r="A13" s="4"/>
      <c r="B13" s="249"/>
      <c r="C13" s="250"/>
      <c r="D13" s="250"/>
      <c r="E13" s="250"/>
      <c r="F13" s="250"/>
      <c r="G13" s="250"/>
      <c r="H13" s="250"/>
      <c r="I13" s="250"/>
      <c r="J13" s="250"/>
      <c r="K13" s="250"/>
      <c r="L13" s="250"/>
      <c r="M13" s="250"/>
      <c r="N13" s="250"/>
      <c r="O13" s="250"/>
      <c r="P13" s="5"/>
      <c r="Q13" s="5"/>
      <c r="R13" s="245">
        <f>IFERROR(R11/R15,"")</f>
        <v>0</v>
      </c>
      <c r="S13" s="245"/>
      <c r="T13" s="271"/>
      <c r="U13" s="4"/>
      <c r="X13" s="191"/>
      <c r="Y13" s="192">
        <v>4</v>
      </c>
      <c r="Z13" s="193">
        <f>'Avoided Costs Master'!R23</f>
        <v>64.882132272000007</v>
      </c>
      <c r="AA13" s="193"/>
      <c r="AK13" s="121" t="s">
        <v>58</v>
      </c>
      <c r="AL13" s="121">
        <v>20</v>
      </c>
      <c r="AM13" s="121">
        <v>4.8530600000000002E-4</v>
      </c>
      <c r="AN13" s="121" t="s">
        <v>65</v>
      </c>
      <c r="AP13" s="105">
        <f t="shared" si="0"/>
        <v>2.0833333333333332E-2</v>
      </c>
    </row>
    <row r="14" spans="1:42" ht="15.65" customHeight="1">
      <c r="A14" s="4"/>
      <c r="B14" s="249"/>
      <c r="C14" s="250"/>
      <c r="D14" s="250"/>
      <c r="E14" s="250"/>
      <c r="F14" s="250"/>
      <c r="G14" s="250"/>
      <c r="H14" s="250"/>
      <c r="I14" s="250"/>
      <c r="J14" s="250"/>
      <c r="K14" s="250"/>
      <c r="L14" s="250"/>
      <c r="M14" s="250"/>
      <c r="N14" s="250"/>
      <c r="O14" s="250"/>
      <c r="P14" s="5"/>
      <c r="Q14" s="5"/>
      <c r="R14" s="237" t="s">
        <v>63</v>
      </c>
      <c r="S14" s="237"/>
      <c r="T14" s="271"/>
      <c r="U14" s="4"/>
      <c r="V14" s="107"/>
      <c r="W14" s="107"/>
      <c r="X14" s="191"/>
      <c r="Y14" s="192">
        <v>5</v>
      </c>
      <c r="Z14" s="193">
        <f>'Avoided Costs Master'!R24</f>
        <v>66.179774917440014</v>
      </c>
      <c r="AA14" s="193"/>
      <c r="AB14" s="107"/>
      <c r="AC14" s="107"/>
      <c r="AK14" s="121" t="s">
        <v>64</v>
      </c>
      <c r="AL14" s="121">
        <v>15</v>
      </c>
      <c r="AM14" s="121">
        <v>4.8530600000000002E-4</v>
      </c>
      <c r="AN14" s="121"/>
      <c r="AP14" s="105">
        <f t="shared" si="0"/>
        <v>3.125E-2</v>
      </c>
    </row>
    <row r="15" spans="1:42" ht="15.65" customHeight="1">
      <c r="A15" s="4"/>
      <c r="B15" s="249"/>
      <c r="C15" s="250"/>
      <c r="D15" s="250"/>
      <c r="E15" s="250"/>
      <c r="F15" s="250"/>
      <c r="G15" s="250"/>
      <c r="H15" s="250"/>
      <c r="I15" s="250"/>
      <c r="J15" s="250"/>
      <c r="K15" s="250"/>
      <c r="L15" s="250"/>
      <c r="M15" s="250"/>
      <c r="N15" s="250"/>
      <c r="O15" s="250"/>
      <c r="P15" s="5"/>
      <c r="Q15" s="5"/>
      <c r="R15" s="246">
        <f>T25</f>
        <v>8760.0240000000013</v>
      </c>
      <c r="S15" s="246"/>
      <c r="T15" s="271"/>
      <c r="U15" s="4"/>
      <c r="V15" s="107"/>
      <c r="W15" s="107"/>
      <c r="X15" s="191"/>
      <c r="Y15" s="192">
        <v>6</v>
      </c>
      <c r="Z15" s="193">
        <f>'Avoided Costs Master'!R25</f>
        <v>61.878089547806411</v>
      </c>
      <c r="AA15" s="193"/>
      <c r="AB15" s="107"/>
      <c r="AC15" s="107"/>
      <c r="AK15" s="121" t="s">
        <v>66</v>
      </c>
      <c r="AL15" s="121">
        <v>5</v>
      </c>
      <c r="AM15" s="121">
        <v>4.8530600000000002E-4</v>
      </c>
      <c r="AN15" s="121"/>
      <c r="AP15" s="105">
        <f t="shared" si="0"/>
        <v>4.1666666666666664E-2</v>
      </c>
    </row>
    <row r="16" spans="1:42" ht="15.65" customHeight="1">
      <c r="A16" s="4"/>
      <c r="B16" s="249"/>
      <c r="C16" s="250"/>
      <c r="D16" s="250"/>
      <c r="E16" s="250"/>
      <c r="F16" s="250"/>
      <c r="G16" s="250"/>
      <c r="H16" s="250"/>
      <c r="I16" s="250"/>
      <c r="J16" s="250"/>
      <c r="K16" s="250"/>
      <c r="L16" s="250"/>
      <c r="M16" s="250"/>
      <c r="N16" s="250"/>
      <c r="O16" s="250"/>
      <c r="P16" s="5"/>
      <c r="Q16" s="5"/>
      <c r="R16" s="253" t="s">
        <v>67</v>
      </c>
      <c r="S16" s="253"/>
      <c r="T16" s="257" t="str">
        <f>IF(U16=1,"Incentive Capped at 75% of Cost","")</f>
        <v/>
      </c>
      <c r="U16" s="20">
        <f>IF(T9=(R17*0.75),1,0)</f>
        <v>0</v>
      </c>
      <c r="X16" s="191"/>
      <c r="Y16" s="192">
        <v>7</v>
      </c>
      <c r="Z16" s="193">
        <f>'Avoided Costs Master'!R26</f>
        <v>68.853437824104589</v>
      </c>
      <c r="AA16" s="193"/>
      <c r="AK16" s="121" t="s">
        <v>68</v>
      </c>
      <c r="AL16" s="121">
        <v>15</v>
      </c>
      <c r="AM16" s="121">
        <v>1.32409E-4</v>
      </c>
      <c r="AP16" s="105">
        <f t="shared" si="0"/>
        <v>5.2083333333333329E-2</v>
      </c>
    </row>
    <row r="17" spans="1:51" ht="15.65" customHeight="1">
      <c r="A17" s="4"/>
      <c r="B17" s="251"/>
      <c r="C17" s="252"/>
      <c r="D17" s="252"/>
      <c r="E17" s="252"/>
      <c r="F17" s="252"/>
      <c r="G17" s="252"/>
      <c r="H17" s="252"/>
      <c r="I17" s="252"/>
      <c r="J17" s="252"/>
      <c r="K17" s="252"/>
      <c r="L17" s="252"/>
      <c r="M17" s="252"/>
      <c r="N17" s="252"/>
      <c r="O17" s="252"/>
      <c r="P17" s="5"/>
      <c r="Q17" s="5"/>
      <c r="R17" s="259"/>
      <c r="S17" s="259"/>
      <c r="T17" s="258"/>
      <c r="U17" s="4"/>
      <c r="X17" s="191"/>
      <c r="Y17" s="192">
        <v>8</v>
      </c>
      <c r="Z17" s="193">
        <f>'Avoided Costs Master'!R27</f>
        <v>81.935591010684462</v>
      </c>
      <c r="AA17" s="193"/>
      <c r="AK17" s="121" t="s">
        <v>69</v>
      </c>
      <c r="AL17" s="121">
        <v>15</v>
      </c>
      <c r="AM17" s="121">
        <v>1.32409E-4</v>
      </c>
      <c r="AP17" s="105">
        <f t="shared" si="0"/>
        <v>6.2499999999999993E-2</v>
      </c>
    </row>
    <row r="18" spans="1:51" ht="13">
      <c r="A18" s="4"/>
      <c r="B18" s="260" t="s">
        <v>70</v>
      </c>
      <c r="C18" s="261"/>
      <c r="D18" s="261"/>
      <c r="E18" s="261"/>
      <c r="F18" s="261"/>
      <c r="G18" s="261"/>
      <c r="H18" s="261"/>
      <c r="I18" s="261"/>
      <c r="J18" s="261"/>
      <c r="K18" s="261"/>
      <c r="L18" s="261"/>
      <c r="M18" s="261"/>
      <c r="N18" s="261"/>
      <c r="O18" s="261"/>
      <c r="P18" s="261"/>
      <c r="Q18" s="261"/>
      <c r="R18" s="261"/>
      <c r="S18" s="261"/>
      <c r="T18" s="262"/>
      <c r="U18" s="4"/>
      <c r="X18" s="191"/>
      <c r="Y18" s="192">
        <v>9</v>
      </c>
      <c r="Z18" s="193">
        <f>'Avoided Costs Master'!R28</f>
        <v>95.513488949597885</v>
      </c>
      <c r="AA18" s="193"/>
      <c r="AK18" s="121" t="s">
        <v>65</v>
      </c>
      <c r="AL18" s="121">
        <v>13</v>
      </c>
      <c r="AM18" s="121">
        <v>1.39374E-4</v>
      </c>
      <c r="AP18" s="105">
        <f t="shared" si="0"/>
        <v>7.2916666666666657E-2</v>
      </c>
    </row>
    <row r="19" spans="1:51" customFormat="1">
      <c r="A19" s="4"/>
      <c r="B19" s="21" t="s">
        <v>71</v>
      </c>
      <c r="C19" s="22" t="s">
        <v>72</v>
      </c>
      <c r="D19" s="22" t="s">
        <v>73</v>
      </c>
      <c r="E19" s="6" t="s">
        <v>74</v>
      </c>
      <c r="F19" s="6" t="s">
        <v>75</v>
      </c>
      <c r="G19" s="6" t="s">
        <v>76</v>
      </c>
      <c r="H19" s="6" t="s">
        <v>77</v>
      </c>
      <c r="I19" s="6" t="s">
        <v>78</v>
      </c>
      <c r="J19" s="6" t="s">
        <v>79</v>
      </c>
      <c r="K19" s="6" t="s">
        <v>80</v>
      </c>
      <c r="L19" s="6" t="s">
        <v>81</v>
      </c>
      <c r="M19" s="6" t="s">
        <v>82</v>
      </c>
      <c r="N19" s="6" t="s">
        <v>83</v>
      </c>
      <c r="O19" s="22" t="s">
        <v>84</v>
      </c>
      <c r="P19" s="6" t="s">
        <v>85</v>
      </c>
      <c r="Q19" s="6" t="s">
        <v>86</v>
      </c>
      <c r="R19" s="4"/>
      <c r="S19" s="4"/>
      <c r="T19" s="23"/>
      <c r="U19" s="4"/>
      <c r="V19" s="103"/>
      <c r="W19" s="103"/>
      <c r="X19" s="191"/>
      <c r="Y19" s="192">
        <v>10</v>
      </c>
      <c r="Z19" s="193">
        <f>'Avoided Costs Master'!R29</f>
        <v>103.5127436491267</v>
      </c>
      <c r="AA19" s="193"/>
      <c r="AB19" s="103"/>
      <c r="AC19" s="103"/>
      <c r="AD19" s="103"/>
      <c r="AE19" s="103"/>
      <c r="AF19" s="103"/>
      <c r="AG19" s="103"/>
      <c r="AH19" s="103"/>
      <c r="AI19" s="103"/>
      <c r="AJ19" s="103"/>
      <c r="AK19" s="121" t="s">
        <v>87</v>
      </c>
      <c r="AL19" s="121">
        <v>10</v>
      </c>
      <c r="AM19" s="122">
        <v>1.32409E-4</v>
      </c>
      <c r="AN19" s="103"/>
      <c r="AO19" s="103"/>
      <c r="AP19" s="105">
        <f t="shared" si="0"/>
        <v>8.3333333333333329E-2</v>
      </c>
      <c r="AQ19" s="103"/>
      <c r="AR19" s="103"/>
      <c r="AS19" s="103"/>
      <c r="AT19" s="103"/>
      <c r="AU19" s="103"/>
      <c r="AV19" s="103"/>
      <c r="AW19" s="103"/>
      <c r="AX19" s="103"/>
      <c r="AY19" s="103"/>
    </row>
    <row r="20" spans="1:51" customFormat="1" ht="13">
      <c r="A20" s="254"/>
      <c r="B20" s="21" t="s">
        <v>88</v>
      </c>
      <c r="C20" s="50">
        <v>0</v>
      </c>
      <c r="D20" s="50">
        <v>0</v>
      </c>
      <c r="E20" s="6">
        <f t="shared" ref="E20:F26" si="1">INT(C20*1440)/60</f>
        <v>0</v>
      </c>
      <c r="F20" s="6">
        <f t="shared" si="1"/>
        <v>0</v>
      </c>
      <c r="G20" s="6">
        <f t="shared" ref="G20:G26" si="2">IF(E20&lt;=6,IF(AND(F20&lt;=6, F20&gt;E20),0,IF(AND(F20&lt;12, F20&gt;6),F20-6,IF(F20&gt;=12,6,IF(F20&lt;=E20,6)))))</f>
        <v>6</v>
      </c>
      <c r="H20" s="6" t="b">
        <f t="shared" ref="H20:H26" si="3">IF(AND(E20&gt;6, E20&lt;=12), IF(AND(F20&lt;E20, F20&lt;=6), 12-E20, IF(AND(F20&lt;E20, F20&gt;6), 12-E20+F20-6, IF(F20&gt;=12, 12-E20, IF(E20=F20, 6, F20-E20)))))</f>
        <v>0</v>
      </c>
      <c r="I20" s="6" t="b">
        <f t="shared" ref="I20:I26" si="4">IF(AND(E20&gt;12, E20&lt;=22), IF(AND(F20&gt;12, F20&lt;E20), 6, IF(AND(F20&gt;12, F20&gt;E20), 0, IF(F20&lt;=6, 0,IF(AND(F20&lt;=12, F20&gt;6), F20-6, IF(E20=F20, 6))))))</f>
        <v>0</v>
      </c>
      <c r="J20" s="6" t="b">
        <f t="shared" ref="J20:J26" si="5">IF(AND(E20&gt;22, E20&lt;=24), IF(F20&lt;=6, 0, IF(AND(F20&gt;6, F20&lt;=12), F20-6, IF(AND(F20&gt;12, F20&lt;E20), 6, IF(AND(F20&gt;12, F20&gt;E20), 0, IF(E20=F20, 6))))))</f>
        <v>0</v>
      </c>
      <c r="K20" s="6">
        <f t="shared" ref="K20:K26" si="6">IF(E20&lt;=6, IF(AND(F20&lt;=12, F20&lt;E20), 10, IF(AND(F20&lt;=12, F20&gt;E20), 0, IF(AND(F20&gt;12, F20&lt;=22), F20-12, IF(F20&gt;22, 10, IF(E20=F20,10))))))</f>
        <v>10</v>
      </c>
      <c r="L20" s="6" t="b">
        <f t="shared" ref="L20:L26" si="7">IF(AND(E20&gt;6,E20&lt;=12),IF(AND(F20&lt;12,F20&lt;E20),10,IF(AND(F20&lt;12,F20&gt;E20),0,IF(AND(F20&gt;12,F20&lt;=22),F20-12,IF(F20&gt;22,10, IF(E20=F20, 10))))))</f>
        <v>0</v>
      </c>
      <c r="M20" s="6" t="b">
        <f t="shared" ref="M20:M26" si="8">IF(AND(E20&gt;12, E20&lt;=22), IF(F20&lt;=12, 22-E20, IF(AND(F20&gt;12, F20&lt;E20), 22-E20+F20-12, IF(AND(F20&gt;12, F20&lt;=22, F20&gt;E20), F20-E20, IF(F20&gt;22, 22-E20,IF(E20=F20, 10))))))</f>
        <v>0</v>
      </c>
      <c r="N20" s="6" t="b">
        <f t="shared" ref="N20:N26" si="9">IF(E20&gt;22, IF(F20&lt;=12, 0, IF(AND(F20&gt;12, F20&lt;=22), F20-12, IF(AND(F20&gt;22, F20&lt;E20), 10,  IF(AND(F20&gt;22, F20&gt;E20), 0, IF(E20=F20, 10))))))</f>
        <v>0</v>
      </c>
      <c r="O20" s="25">
        <f t="shared" ref="O20:O26" si="10">IF(OR($C20="",$D20=""),0,IF(F20&gt;E20, F20-E20, 24-E20+F20))</f>
        <v>24</v>
      </c>
      <c r="P20" s="6">
        <f t="shared" ref="P20:P25" si="11">IF(OR($C20="",$D20=""),0,SUM(G20:N20))</f>
        <v>16</v>
      </c>
      <c r="Q20" s="6">
        <f t="shared" ref="Q20:Q26" si="12">O20-P20</f>
        <v>8</v>
      </c>
      <c r="R20" s="51">
        <v>0</v>
      </c>
      <c r="S20" s="24" t="s">
        <v>89</v>
      </c>
      <c r="T20" s="23"/>
      <c r="U20" s="4"/>
      <c r="V20" s="103"/>
      <c r="W20" s="103"/>
      <c r="X20" s="191"/>
      <c r="Y20" s="192">
        <v>11</v>
      </c>
      <c r="Z20" s="193">
        <f>'Avoided Costs Master'!R30</f>
        <v>110.55161021726734</v>
      </c>
      <c r="AA20" s="193"/>
      <c r="AB20" s="103"/>
      <c r="AC20" s="103"/>
      <c r="AD20" s="103"/>
      <c r="AE20" s="103"/>
      <c r="AF20" s="103"/>
      <c r="AG20" s="103"/>
      <c r="AH20" s="103"/>
      <c r="AI20" s="103"/>
      <c r="AJ20" s="103"/>
      <c r="AK20" s="103"/>
      <c r="AL20" s="103"/>
      <c r="AM20" s="103"/>
      <c r="AN20" s="103"/>
      <c r="AO20" s="103"/>
      <c r="AP20" s="105">
        <f t="shared" si="0"/>
        <v>9.375E-2</v>
      </c>
      <c r="AQ20" s="103"/>
      <c r="AR20" s="103"/>
      <c r="AS20" s="103"/>
      <c r="AT20" s="103"/>
      <c r="AU20" s="103"/>
      <c r="AV20" s="103"/>
      <c r="AW20" s="103"/>
      <c r="AX20" s="103"/>
      <c r="AY20" s="103"/>
    </row>
    <row r="21" spans="1:51" customFormat="1">
      <c r="A21" s="254"/>
      <c r="B21" s="21" t="s">
        <v>90</v>
      </c>
      <c r="C21" s="50">
        <v>0</v>
      </c>
      <c r="D21" s="50">
        <v>0</v>
      </c>
      <c r="E21" s="6">
        <f t="shared" si="1"/>
        <v>0</v>
      </c>
      <c r="F21" s="6">
        <f t="shared" si="1"/>
        <v>0</v>
      </c>
      <c r="G21" s="6">
        <f t="shared" si="2"/>
        <v>6</v>
      </c>
      <c r="H21" s="6" t="b">
        <f t="shared" si="3"/>
        <v>0</v>
      </c>
      <c r="I21" s="6" t="b">
        <f t="shared" si="4"/>
        <v>0</v>
      </c>
      <c r="J21" s="6" t="b">
        <f t="shared" si="5"/>
        <v>0</v>
      </c>
      <c r="K21" s="6">
        <f t="shared" si="6"/>
        <v>10</v>
      </c>
      <c r="L21" s="6" t="b">
        <f t="shared" si="7"/>
        <v>0</v>
      </c>
      <c r="M21" s="6" t="b">
        <f t="shared" si="8"/>
        <v>0</v>
      </c>
      <c r="N21" s="6" t="b">
        <f t="shared" si="9"/>
        <v>0</v>
      </c>
      <c r="O21" s="25">
        <f t="shared" si="10"/>
        <v>24</v>
      </c>
      <c r="P21" s="6">
        <f t="shared" si="11"/>
        <v>16</v>
      </c>
      <c r="Q21" s="6">
        <f t="shared" si="12"/>
        <v>8</v>
      </c>
      <c r="R21" s="25">
        <f>R20/7</f>
        <v>0</v>
      </c>
      <c r="S21" s="24" t="s">
        <v>91</v>
      </c>
      <c r="T21" s="24"/>
      <c r="U21" s="4"/>
      <c r="V21" s="103"/>
      <c r="W21" s="103"/>
      <c r="X21" s="191"/>
      <c r="Y21" s="192">
        <v>12</v>
      </c>
      <c r="Z21" s="193">
        <f>'Avoided Costs Master'!R31</f>
        <v>121.63161429746985</v>
      </c>
      <c r="AA21" s="193"/>
      <c r="AB21" s="103"/>
      <c r="AC21" s="103"/>
      <c r="AD21" s="103"/>
      <c r="AE21" s="103"/>
      <c r="AF21" s="103"/>
      <c r="AG21" s="103"/>
      <c r="AH21" s="103"/>
      <c r="AI21" s="103"/>
      <c r="AJ21" s="103"/>
      <c r="AK21" s="103"/>
      <c r="AL21" s="103"/>
      <c r="AM21" s="103"/>
      <c r="AN21" s="103"/>
      <c r="AO21" s="103"/>
      <c r="AP21" s="105">
        <f t="shared" si="0"/>
        <v>0.10416666666666667</v>
      </c>
      <c r="AQ21" s="103"/>
      <c r="AR21" s="103"/>
      <c r="AS21" s="103"/>
      <c r="AT21" s="103"/>
      <c r="AU21" s="103"/>
      <c r="AV21" s="103"/>
      <c r="AW21" s="103"/>
      <c r="AX21" s="103"/>
      <c r="AY21" s="103"/>
    </row>
    <row r="22" spans="1:51" customFormat="1">
      <c r="A22" s="4"/>
      <c r="B22" s="21" t="s">
        <v>92</v>
      </c>
      <c r="C22" s="50">
        <v>0</v>
      </c>
      <c r="D22" s="50">
        <v>0</v>
      </c>
      <c r="E22" s="6">
        <f t="shared" si="1"/>
        <v>0</v>
      </c>
      <c r="F22" s="6">
        <f t="shared" si="1"/>
        <v>0</v>
      </c>
      <c r="G22" s="6">
        <f t="shared" si="2"/>
        <v>6</v>
      </c>
      <c r="H22" s="6" t="b">
        <f t="shared" si="3"/>
        <v>0</v>
      </c>
      <c r="I22" s="6" t="b">
        <f t="shared" si="4"/>
        <v>0</v>
      </c>
      <c r="J22" s="6" t="b">
        <f t="shared" si="5"/>
        <v>0</v>
      </c>
      <c r="K22" s="6">
        <f t="shared" si="6"/>
        <v>10</v>
      </c>
      <c r="L22" s="6" t="b">
        <f t="shared" si="7"/>
        <v>0</v>
      </c>
      <c r="M22" s="6" t="b">
        <f t="shared" si="8"/>
        <v>0</v>
      </c>
      <c r="N22" s="6" t="b">
        <f t="shared" si="9"/>
        <v>0</v>
      </c>
      <c r="O22" s="25">
        <f t="shared" si="10"/>
        <v>24</v>
      </c>
      <c r="P22" s="6">
        <f t="shared" si="11"/>
        <v>16</v>
      </c>
      <c r="Q22" s="6">
        <f t="shared" si="12"/>
        <v>8</v>
      </c>
      <c r="R22" s="26"/>
      <c r="S22" s="26"/>
      <c r="T22" s="23"/>
      <c r="U22" s="4"/>
      <c r="V22" s="103"/>
      <c r="W22" s="103"/>
      <c r="X22" s="191"/>
      <c r="Y22" s="192">
        <v>13</v>
      </c>
      <c r="Z22" s="193">
        <f>'Avoided Costs Master'!R32</f>
        <v>131.81826199488296</v>
      </c>
      <c r="AA22" s="193"/>
      <c r="AB22" s="103"/>
      <c r="AC22" s="103"/>
      <c r="AD22" s="103"/>
      <c r="AE22" s="103"/>
      <c r="AF22" s="103"/>
      <c r="AG22" s="103"/>
      <c r="AH22" s="103"/>
      <c r="AI22" s="103"/>
      <c r="AJ22" s="103"/>
      <c r="AK22" s="103"/>
      <c r="AL22" s="103"/>
      <c r="AM22" s="103"/>
      <c r="AN22" s="103"/>
      <c r="AO22" s="103"/>
      <c r="AP22" s="105">
        <f t="shared" si="0"/>
        <v>0.11458333333333334</v>
      </c>
      <c r="AQ22" s="103"/>
      <c r="AR22" s="103"/>
      <c r="AS22" s="103"/>
      <c r="AT22" s="103"/>
      <c r="AU22" s="103"/>
      <c r="AV22" s="103"/>
      <c r="AW22" s="103"/>
      <c r="AX22" s="103"/>
      <c r="AY22" s="103"/>
    </row>
    <row r="23" spans="1:51" customFormat="1" ht="13">
      <c r="A23" s="4"/>
      <c r="B23" s="21" t="s">
        <v>93</v>
      </c>
      <c r="C23" s="50">
        <v>0</v>
      </c>
      <c r="D23" s="50">
        <v>0</v>
      </c>
      <c r="E23" s="6">
        <f t="shared" si="1"/>
        <v>0</v>
      </c>
      <c r="F23" s="6">
        <f t="shared" si="1"/>
        <v>0</v>
      </c>
      <c r="G23" s="6">
        <f t="shared" si="2"/>
        <v>6</v>
      </c>
      <c r="H23" s="6" t="b">
        <f t="shared" si="3"/>
        <v>0</v>
      </c>
      <c r="I23" s="6" t="b">
        <f t="shared" si="4"/>
        <v>0</v>
      </c>
      <c r="J23" s="6" t="b">
        <f t="shared" si="5"/>
        <v>0</v>
      </c>
      <c r="K23" s="6">
        <f t="shared" si="6"/>
        <v>10</v>
      </c>
      <c r="L23" s="6" t="b">
        <f t="shared" si="7"/>
        <v>0</v>
      </c>
      <c r="M23" s="6" t="b">
        <f t="shared" si="8"/>
        <v>0</v>
      </c>
      <c r="N23" s="6" t="b">
        <f t="shared" si="9"/>
        <v>0</v>
      </c>
      <c r="O23" s="25">
        <f t="shared" si="10"/>
        <v>24</v>
      </c>
      <c r="P23" s="6">
        <f t="shared" si="11"/>
        <v>16</v>
      </c>
      <c r="Q23" s="6">
        <f t="shared" si="12"/>
        <v>8</v>
      </c>
      <c r="R23" s="26"/>
      <c r="S23" s="27" t="s">
        <v>94</v>
      </c>
      <c r="T23" s="28">
        <f>IF(T24&gt;0,(52.143-R21),0)</f>
        <v>52.143000000000001</v>
      </c>
      <c r="U23" s="4"/>
      <c r="V23" s="103"/>
      <c r="W23" s="103"/>
      <c r="X23" s="191"/>
      <c r="Y23" s="192">
        <v>14</v>
      </c>
      <c r="Z23" s="193">
        <f>'Avoided Costs Master'!R33</f>
        <v>145.00008819437127</v>
      </c>
      <c r="AA23" s="193"/>
      <c r="AB23" s="103"/>
      <c r="AC23" s="103"/>
      <c r="AD23" s="103"/>
      <c r="AE23" s="103"/>
      <c r="AF23" s="103"/>
      <c r="AG23" s="103"/>
      <c r="AH23" s="103"/>
      <c r="AI23" s="103"/>
      <c r="AJ23" s="103"/>
      <c r="AK23" s="103"/>
      <c r="AL23" s="103"/>
      <c r="AM23" s="103"/>
      <c r="AN23" s="103"/>
      <c r="AO23" s="103"/>
      <c r="AP23" s="105">
        <f t="shared" si="0"/>
        <v>0.125</v>
      </c>
      <c r="AQ23" s="103"/>
      <c r="AR23" s="103"/>
      <c r="AS23" s="103"/>
      <c r="AT23" s="103"/>
      <c r="AU23" s="103"/>
      <c r="AV23" s="103"/>
      <c r="AW23" s="103"/>
      <c r="AX23" s="103"/>
      <c r="AY23" s="103"/>
    </row>
    <row r="24" spans="1:51" customFormat="1" ht="13">
      <c r="A24" s="4"/>
      <c r="B24" s="21" t="s">
        <v>95</v>
      </c>
      <c r="C24" s="50">
        <v>0</v>
      </c>
      <c r="D24" s="50">
        <v>0</v>
      </c>
      <c r="E24" s="6">
        <f t="shared" si="1"/>
        <v>0</v>
      </c>
      <c r="F24" s="6">
        <f t="shared" si="1"/>
        <v>0</v>
      </c>
      <c r="G24" s="6">
        <f t="shared" si="2"/>
        <v>6</v>
      </c>
      <c r="H24" s="6" t="b">
        <f t="shared" si="3"/>
        <v>0</v>
      </c>
      <c r="I24" s="6" t="b">
        <f t="shared" si="4"/>
        <v>0</v>
      </c>
      <c r="J24" s="6" t="b">
        <f t="shared" si="5"/>
        <v>0</v>
      </c>
      <c r="K24" s="6">
        <f t="shared" si="6"/>
        <v>10</v>
      </c>
      <c r="L24" s="6" t="b">
        <f t="shared" si="7"/>
        <v>0</v>
      </c>
      <c r="M24" s="6" t="b">
        <f t="shared" si="8"/>
        <v>0</v>
      </c>
      <c r="N24" s="6" t="b">
        <f t="shared" si="9"/>
        <v>0</v>
      </c>
      <c r="O24" s="25">
        <f t="shared" si="10"/>
        <v>24</v>
      </c>
      <c r="P24" s="6">
        <f t="shared" si="11"/>
        <v>16</v>
      </c>
      <c r="Q24" s="6">
        <f t="shared" si="12"/>
        <v>8</v>
      </c>
      <c r="R24" s="26"/>
      <c r="S24" s="27" t="s">
        <v>96</v>
      </c>
      <c r="T24" s="28">
        <f>P27+Q27</f>
        <v>168</v>
      </c>
      <c r="U24" s="4"/>
      <c r="V24" s="103"/>
      <c r="W24" s="103"/>
      <c r="X24" s="191"/>
      <c r="Y24" s="192">
        <v>15</v>
      </c>
      <c r="Z24" s="193">
        <f>'Avoided Costs Master'!R34</f>
        <v>147.90008995825869</v>
      </c>
      <c r="AA24" s="193"/>
      <c r="AB24" s="103"/>
      <c r="AC24" s="103"/>
      <c r="AD24" s="103"/>
      <c r="AE24" s="103"/>
      <c r="AF24" s="103"/>
      <c r="AG24" s="103"/>
      <c r="AH24" s="103"/>
      <c r="AI24" s="103"/>
      <c r="AJ24" s="103"/>
      <c r="AK24" s="103"/>
      <c r="AL24" s="103"/>
      <c r="AM24" s="103"/>
      <c r="AN24" s="103"/>
      <c r="AO24" s="103"/>
      <c r="AP24" s="105">
        <f t="shared" si="0"/>
        <v>0.13541666666666666</v>
      </c>
      <c r="AQ24" s="103"/>
      <c r="AR24" s="103"/>
      <c r="AS24" s="103"/>
      <c r="AT24" s="103"/>
      <c r="AU24" s="103"/>
      <c r="AV24" s="103"/>
      <c r="AW24" s="103"/>
      <c r="AX24" s="103"/>
      <c r="AY24" s="103"/>
    </row>
    <row r="25" spans="1:51" customFormat="1" ht="13">
      <c r="A25" s="4"/>
      <c r="B25" s="21" t="s">
        <v>97</v>
      </c>
      <c r="C25" s="50">
        <v>0</v>
      </c>
      <c r="D25" s="50">
        <v>0</v>
      </c>
      <c r="E25" s="6">
        <f t="shared" si="1"/>
        <v>0</v>
      </c>
      <c r="F25" s="6">
        <f t="shared" si="1"/>
        <v>0</v>
      </c>
      <c r="G25" s="6">
        <f t="shared" si="2"/>
        <v>6</v>
      </c>
      <c r="H25" s="6" t="b">
        <f t="shared" si="3"/>
        <v>0</v>
      </c>
      <c r="I25" s="6" t="b">
        <f t="shared" si="4"/>
        <v>0</v>
      </c>
      <c r="J25" s="6" t="b">
        <f t="shared" si="5"/>
        <v>0</v>
      </c>
      <c r="K25" s="6">
        <f t="shared" si="6"/>
        <v>10</v>
      </c>
      <c r="L25" s="6" t="b">
        <f t="shared" si="7"/>
        <v>0</v>
      </c>
      <c r="M25" s="6" t="b">
        <f t="shared" si="8"/>
        <v>0</v>
      </c>
      <c r="N25" s="6" t="b">
        <f t="shared" si="9"/>
        <v>0</v>
      </c>
      <c r="O25" s="25">
        <f t="shared" si="10"/>
        <v>24</v>
      </c>
      <c r="P25" s="6">
        <f t="shared" si="11"/>
        <v>16</v>
      </c>
      <c r="Q25" s="6">
        <f t="shared" si="12"/>
        <v>8</v>
      </c>
      <c r="R25" s="26"/>
      <c r="S25" s="27" t="s">
        <v>98</v>
      </c>
      <c r="T25" s="28">
        <f>P28+Q28</f>
        <v>8760.0240000000013</v>
      </c>
      <c r="U25" s="4"/>
      <c r="V25" s="103"/>
      <c r="W25" s="103"/>
      <c r="X25" s="191"/>
      <c r="Y25" s="192">
        <v>16</v>
      </c>
      <c r="Z25" s="193">
        <f>'Avoided Costs Master'!R35</f>
        <v>150.85809175742389</v>
      </c>
      <c r="AA25" s="193"/>
      <c r="AB25" s="103"/>
      <c r="AC25" s="103"/>
      <c r="AD25" s="103"/>
      <c r="AE25" s="103"/>
      <c r="AF25" s="103"/>
      <c r="AG25" s="103"/>
      <c r="AH25" s="103"/>
      <c r="AI25" s="103"/>
      <c r="AJ25" s="103"/>
      <c r="AK25" s="103"/>
      <c r="AL25" s="103"/>
      <c r="AM25" s="103"/>
      <c r="AN25" s="103"/>
      <c r="AO25" s="103"/>
      <c r="AP25" s="105">
        <f t="shared" si="0"/>
        <v>0.14583333333333331</v>
      </c>
      <c r="AQ25" s="103"/>
      <c r="AR25" s="103"/>
      <c r="AS25" s="103"/>
      <c r="AT25" s="103"/>
      <c r="AU25" s="103"/>
      <c r="AV25" s="103"/>
      <c r="AW25" s="103"/>
      <c r="AX25" s="103"/>
      <c r="AY25" s="103"/>
    </row>
    <row r="26" spans="1:51" customFormat="1" ht="13" thickBot="1">
      <c r="A26" s="4"/>
      <c r="B26" s="29" t="s">
        <v>99</v>
      </c>
      <c r="C26" s="200">
        <v>0</v>
      </c>
      <c r="D26" s="200">
        <v>0</v>
      </c>
      <c r="E26" s="7">
        <f t="shared" si="1"/>
        <v>0</v>
      </c>
      <c r="F26" s="7">
        <f t="shared" si="1"/>
        <v>0</v>
      </c>
      <c r="G26" s="7">
        <f t="shared" si="2"/>
        <v>6</v>
      </c>
      <c r="H26" s="7" t="b">
        <f t="shared" si="3"/>
        <v>0</v>
      </c>
      <c r="I26" s="7" t="b">
        <f t="shared" si="4"/>
        <v>0</v>
      </c>
      <c r="J26" s="7" t="b">
        <f t="shared" si="5"/>
        <v>0</v>
      </c>
      <c r="K26" s="7">
        <f t="shared" si="6"/>
        <v>10</v>
      </c>
      <c r="L26" s="7" t="b">
        <f t="shared" si="7"/>
        <v>0</v>
      </c>
      <c r="M26" s="7" t="b">
        <f t="shared" si="8"/>
        <v>0</v>
      </c>
      <c r="N26" s="7" t="b">
        <f t="shared" si="9"/>
        <v>0</v>
      </c>
      <c r="O26" s="60">
        <f t="shared" si="10"/>
        <v>24</v>
      </c>
      <c r="P26" s="7">
        <v>0</v>
      </c>
      <c r="Q26" s="7">
        <f t="shared" si="12"/>
        <v>24</v>
      </c>
      <c r="R26" s="30"/>
      <c r="S26" s="30"/>
      <c r="T26" s="31"/>
      <c r="U26" s="4"/>
      <c r="V26" s="103"/>
      <c r="W26" s="103"/>
      <c r="X26" s="191"/>
      <c r="Y26" s="192">
        <v>17</v>
      </c>
      <c r="Z26" s="193">
        <f>'Avoided Costs Master'!R36</f>
        <v>153.87525359257236</v>
      </c>
      <c r="AA26" s="193"/>
      <c r="AB26" s="103"/>
      <c r="AC26" s="103"/>
      <c r="AD26" s="103"/>
      <c r="AE26" s="103"/>
      <c r="AF26" s="103"/>
      <c r="AG26" s="103"/>
      <c r="AH26" s="103"/>
      <c r="AI26" s="103"/>
      <c r="AJ26" s="103"/>
      <c r="AK26" s="103"/>
      <c r="AL26" s="103"/>
      <c r="AM26" s="103"/>
      <c r="AN26" s="103"/>
      <c r="AO26" s="103"/>
      <c r="AP26" s="105">
        <f t="shared" si="0"/>
        <v>0.15624999999999997</v>
      </c>
      <c r="AQ26" s="103"/>
      <c r="AR26" s="103"/>
      <c r="AS26" s="103"/>
      <c r="AT26" s="103"/>
      <c r="AU26" s="103"/>
      <c r="AV26" s="103"/>
      <c r="AW26" s="103"/>
      <c r="AX26" s="103"/>
      <c r="AY26" s="103"/>
    </row>
    <row r="27" spans="1:51" customFormat="1">
      <c r="A27" s="4"/>
      <c r="B27" s="4"/>
      <c r="C27" s="5"/>
      <c r="D27" s="5"/>
      <c r="E27" s="32"/>
      <c r="F27" s="32"/>
      <c r="G27" s="32"/>
      <c r="H27" s="32"/>
      <c r="I27" s="33"/>
      <c r="J27" s="33"/>
      <c r="K27" s="33"/>
      <c r="L27" s="33"/>
      <c r="M27" s="33"/>
      <c r="N27" s="33"/>
      <c r="O27" s="5"/>
      <c r="P27" s="33">
        <f>SUM(P20:P26)</f>
        <v>96</v>
      </c>
      <c r="Q27" s="33">
        <f>SUM(Q20:Q26)</f>
        <v>72</v>
      </c>
      <c r="R27" s="34"/>
      <c r="S27" s="34"/>
      <c r="T27" s="34"/>
      <c r="U27" s="4"/>
      <c r="V27" s="103"/>
      <c r="W27" s="103"/>
      <c r="X27" s="191"/>
      <c r="Y27" s="192">
        <v>18</v>
      </c>
      <c r="Z27" s="193">
        <f>'Avoided Costs Master'!R37</f>
        <v>156.95275866442381</v>
      </c>
      <c r="AA27" s="193"/>
      <c r="AB27" s="103"/>
      <c r="AC27" s="103"/>
      <c r="AD27" s="103"/>
      <c r="AE27" s="103"/>
      <c r="AF27" s="103"/>
      <c r="AG27" s="103"/>
      <c r="AH27" s="103"/>
      <c r="AI27" s="103"/>
      <c r="AJ27" s="103"/>
      <c r="AK27" s="103"/>
      <c r="AL27" s="103"/>
      <c r="AM27" s="103"/>
      <c r="AN27" s="103"/>
      <c r="AO27" s="103"/>
      <c r="AP27" s="105">
        <f t="shared" si="0"/>
        <v>0.16666666666666663</v>
      </c>
      <c r="AQ27" s="103"/>
      <c r="AR27" s="103"/>
      <c r="AS27" s="103"/>
      <c r="AT27" s="103"/>
      <c r="AU27" s="103"/>
      <c r="AV27" s="103"/>
      <c r="AW27" s="103"/>
      <c r="AX27" s="103"/>
      <c r="AY27" s="103"/>
    </row>
    <row r="28" spans="1:51" customFormat="1" hidden="1">
      <c r="A28" s="4"/>
      <c r="B28" s="4"/>
      <c r="C28" s="5"/>
      <c r="D28" s="5"/>
      <c r="E28" s="32"/>
      <c r="F28" s="32"/>
      <c r="G28" s="32"/>
      <c r="H28" s="32"/>
      <c r="I28" s="35"/>
      <c r="J28" s="35"/>
      <c r="K28" s="32"/>
      <c r="L28" s="32"/>
      <c r="M28" s="32"/>
      <c r="N28" s="32"/>
      <c r="O28" s="5"/>
      <c r="P28" s="35">
        <f>P27*T23</f>
        <v>5005.7280000000001</v>
      </c>
      <c r="Q28" s="35">
        <f>T23*Q27</f>
        <v>3754.2960000000003</v>
      </c>
      <c r="R28" s="34"/>
      <c r="S28" s="34"/>
      <c r="T28" s="34"/>
      <c r="U28" s="4"/>
      <c r="V28" s="103"/>
      <c r="W28" s="103"/>
      <c r="X28" s="194"/>
      <c r="Y28" s="192">
        <v>19</v>
      </c>
      <c r="Z28" s="193">
        <f>'Avoided Costs Master'!R38</f>
        <v>156.95275866442381</v>
      </c>
      <c r="AA28" s="193"/>
      <c r="AB28" s="103"/>
      <c r="AC28" s="103"/>
      <c r="AD28" s="103"/>
      <c r="AE28" s="103"/>
      <c r="AF28" s="103"/>
      <c r="AG28" s="103"/>
      <c r="AH28" s="103"/>
      <c r="AI28" s="103"/>
      <c r="AJ28" s="103"/>
      <c r="AK28" s="103"/>
      <c r="AL28" s="103"/>
      <c r="AM28" s="103"/>
      <c r="AN28" s="103"/>
      <c r="AO28" s="103"/>
      <c r="AP28" s="105">
        <f t="shared" si="0"/>
        <v>0.17708333333333329</v>
      </c>
      <c r="AQ28" s="103"/>
      <c r="AR28" s="103"/>
      <c r="AS28" s="103"/>
      <c r="AT28" s="103"/>
      <c r="AU28" s="103"/>
      <c r="AV28" s="103"/>
      <c r="AW28" s="103"/>
      <c r="AX28" s="103"/>
      <c r="AY28" s="103"/>
    </row>
    <row r="29" spans="1:51" hidden="1">
      <c r="A29" s="4"/>
      <c r="B29" s="4"/>
      <c r="C29" s="4"/>
      <c r="D29" s="4"/>
      <c r="E29" s="4"/>
      <c r="F29" s="4"/>
      <c r="G29" s="4"/>
      <c r="H29" s="4"/>
      <c r="I29" s="4"/>
      <c r="J29" s="4"/>
      <c r="K29" s="4"/>
      <c r="L29" s="4"/>
      <c r="M29" s="4"/>
      <c r="N29" s="4"/>
      <c r="O29" s="4"/>
      <c r="P29" s="4"/>
      <c r="Q29" s="4"/>
      <c r="R29" s="4"/>
      <c r="S29" s="4"/>
      <c r="T29" s="4"/>
      <c r="U29" s="4"/>
      <c r="X29" s="194"/>
      <c r="Y29" s="192">
        <v>20</v>
      </c>
      <c r="Z29" s="193">
        <f>'Avoided Costs Master'!R39</f>
        <v>156.95275866442381</v>
      </c>
      <c r="AA29" s="193"/>
      <c r="AP29" s="105">
        <f t="shared" si="0"/>
        <v>0.18749999999999994</v>
      </c>
    </row>
    <row r="30" spans="1:51" hidden="1">
      <c r="A30" s="4"/>
      <c r="B30" s="4"/>
      <c r="C30" s="4"/>
      <c r="D30" s="4"/>
      <c r="E30" s="4"/>
      <c r="F30" s="4"/>
      <c r="G30" s="4"/>
      <c r="H30" s="4"/>
      <c r="I30" s="4"/>
      <c r="J30" s="4"/>
      <c r="K30" s="4"/>
      <c r="L30" s="4"/>
      <c r="M30" s="4"/>
      <c r="N30" s="4"/>
      <c r="O30" s="4"/>
      <c r="P30" s="4"/>
      <c r="Q30" s="4"/>
      <c r="R30" s="4"/>
      <c r="S30" s="4"/>
      <c r="T30" s="4"/>
      <c r="U30" s="4"/>
      <c r="X30" s="194"/>
      <c r="Y30" s="192">
        <v>21</v>
      </c>
      <c r="Z30" s="193">
        <f>'Avoided Costs Master'!R40</f>
        <v>156.95275866442381</v>
      </c>
      <c r="AA30" s="193"/>
      <c r="AP30" s="105">
        <f t="shared" ref="AP30:AP43" si="13">AP29+((15/60)/24)</f>
        <v>0.1979166666666666</v>
      </c>
    </row>
    <row r="31" spans="1:51" hidden="1">
      <c r="A31" s="4"/>
      <c r="B31" s="4"/>
      <c r="C31" s="4"/>
      <c r="D31" s="4"/>
      <c r="E31" s="4"/>
      <c r="F31" s="4"/>
      <c r="G31" s="4"/>
      <c r="H31" s="4"/>
      <c r="I31" s="4"/>
      <c r="J31" s="4"/>
      <c r="K31" s="4"/>
      <c r="L31" s="4"/>
      <c r="M31" s="4"/>
      <c r="N31" s="4"/>
      <c r="O31" s="4"/>
      <c r="P31" s="4"/>
      <c r="Q31" s="4"/>
      <c r="R31" s="4"/>
      <c r="S31" s="4"/>
      <c r="T31" s="4"/>
      <c r="U31" s="4"/>
      <c r="X31" s="194"/>
      <c r="Y31" s="192">
        <v>22</v>
      </c>
      <c r="Z31" s="193">
        <f>'Avoided Costs Master'!R41</f>
        <v>156.95275866442381</v>
      </c>
      <c r="AA31" s="193"/>
      <c r="AP31" s="105">
        <f t="shared" si="13"/>
        <v>0.20833333333333326</v>
      </c>
    </row>
    <row r="32" spans="1:51" hidden="1">
      <c r="A32" s="4"/>
      <c r="B32" s="4"/>
      <c r="C32" s="4"/>
      <c r="D32" s="4"/>
      <c r="E32" s="4"/>
      <c r="F32" s="4"/>
      <c r="G32" s="4"/>
      <c r="H32" s="4"/>
      <c r="I32" s="4"/>
      <c r="J32" s="4"/>
      <c r="K32" s="4"/>
      <c r="L32" s="4"/>
      <c r="M32" s="4"/>
      <c r="N32" s="4"/>
      <c r="O32" s="4"/>
      <c r="P32" s="4"/>
      <c r="Q32" s="4"/>
      <c r="R32" s="4"/>
      <c r="S32" s="4"/>
      <c r="T32" s="4"/>
      <c r="U32" s="4"/>
      <c r="X32" s="194"/>
      <c r="Y32" s="192">
        <v>23</v>
      </c>
      <c r="Z32" s="193">
        <f>'Avoided Costs Master'!R42</f>
        <v>156.95275866442381</v>
      </c>
      <c r="AA32" s="193"/>
      <c r="AP32" s="105">
        <f t="shared" si="13"/>
        <v>0.21874999999999992</v>
      </c>
    </row>
    <row r="33" spans="1:42" hidden="1">
      <c r="A33" s="4"/>
      <c r="B33" s="4"/>
      <c r="C33" s="4"/>
      <c r="D33" s="4"/>
      <c r="E33" s="4"/>
      <c r="F33" s="4"/>
      <c r="G33" s="4"/>
      <c r="H33" s="4"/>
      <c r="I33" s="4"/>
      <c r="J33" s="4"/>
      <c r="K33" s="4"/>
      <c r="L33" s="4"/>
      <c r="M33" s="4"/>
      <c r="N33" s="4"/>
      <c r="O33" s="4"/>
      <c r="P33" s="4"/>
      <c r="Q33" s="4"/>
      <c r="R33" s="4"/>
      <c r="S33" s="4"/>
      <c r="T33" s="4"/>
      <c r="U33" s="4"/>
      <c r="X33" s="194"/>
      <c r="Y33" s="192">
        <v>24</v>
      </c>
      <c r="Z33" s="193">
        <f>'Avoided Costs Master'!R43</f>
        <v>156.95275866442381</v>
      </c>
      <c r="AA33" s="193"/>
      <c r="AP33" s="105">
        <f t="shared" si="13"/>
        <v>0.22916666666666657</v>
      </c>
    </row>
    <row r="34" spans="1:42" hidden="1">
      <c r="A34" s="4"/>
      <c r="B34" s="4"/>
      <c r="C34" s="4"/>
      <c r="D34" s="4"/>
      <c r="E34" s="4"/>
      <c r="F34" s="4"/>
      <c r="G34" s="4"/>
      <c r="H34" s="4"/>
      <c r="I34" s="4"/>
      <c r="J34" s="4"/>
      <c r="K34" s="4"/>
      <c r="L34" s="4"/>
      <c r="M34" s="4"/>
      <c r="N34" s="4"/>
      <c r="O34" s="4"/>
      <c r="P34" s="4"/>
      <c r="Q34" s="4"/>
      <c r="R34" s="4"/>
      <c r="S34" s="4"/>
      <c r="T34" s="4"/>
      <c r="U34" s="4"/>
      <c r="X34" s="194"/>
      <c r="Y34" s="192">
        <v>25</v>
      </c>
      <c r="Z34" s="193">
        <f>'Avoided Costs Master'!R44</f>
        <v>156.95275866442381</v>
      </c>
      <c r="AA34" s="193"/>
      <c r="AP34" s="105">
        <f t="shared" si="13"/>
        <v>0.23958333333333323</v>
      </c>
    </row>
    <row r="35" spans="1:42" hidden="1">
      <c r="A35" s="4"/>
      <c r="B35" s="4"/>
      <c r="C35" s="4"/>
      <c r="D35" s="4"/>
      <c r="E35" s="4"/>
      <c r="F35" s="4"/>
      <c r="G35" s="4"/>
      <c r="H35" s="4"/>
      <c r="I35" s="4"/>
      <c r="J35" s="4"/>
      <c r="K35" s="4"/>
      <c r="L35" s="4"/>
      <c r="M35" s="4"/>
      <c r="N35" s="4"/>
      <c r="O35" s="4"/>
      <c r="P35" s="4"/>
      <c r="Q35" s="4"/>
      <c r="R35" s="4"/>
      <c r="S35" s="4"/>
      <c r="T35" s="4"/>
      <c r="U35" s="4"/>
      <c r="X35" s="194"/>
      <c r="Y35" s="192">
        <v>26</v>
      </c>
      <c r="Z35" s="193">
        <f>'Avoided Costs Master'!R45</f>
        <v>156.95275866442381</v>
      </c>
      <c r="AA35" s="193"/>
      <c r="AP35" s="105">
        <f t="shared" si="13"/>
        <v>0.24999999999999989</v>
      </c>
    </row>
    <row r="36" spans="1:42" hidden="1">
      <c r="A36" s="4"/>
      <c r="B36" s="4"/>
      <c r="C36" s="4"/>
      <c r="D36" s="4"/>
      <c r="E36" s="4"/>
      <c r="F36" s="4"/>
      <c r="G36" s="4"/>
      <c r="H36" s="4"/>
      <c r="I36" s="4"/>
      <c r="J36" s="4"/>
      <c r="K36" s="4"/>
      <c r="L36" s="4"/>
      <c r="M36" s="4"/>
      <c r="N36" s="4"/>
      <c r="O36" s="4"/>
      <c r="P36" s="4"/>
      <c r="Q36" s="4"/>
      <c r="R36" s="4"/>
      <c r="S36" s="4"/>
      <c r="T36" s="4"/>
      <c r="U36" s="4"/>
      <c r="X36" s="194"/>
      <c r="Y36" s="192">
        <v>27</v>
      </c>
      <c r="Z36" s="193">
        <f>'Avoided Costs Master'!R46</f>
        <v>156.95275866442381</v>
      </c>
      <c r="AA36" s="193"/>
      <c r="AP36" s="105">
        <f t="shared" si="13"/>
        <v>0.26041666666666657</v>
      </c>
    </row>
    <row r="37" spans="1:42" hidden="1">
      <c r="A37" s="4"/>
      <c r="B37" s="4"/>
      <c r="C37" s="4"/>
      <c r="D37" s="4"/>
      <c r="E37" s="4"/>
      <c r="F37" s="4"/>
      <c r="G37" s="4"/>
      <c r="H37" s="4"/>
      <c r="I37" s="4"/>
      <c r="J37" s="4"/>
      <c r="K37" s="4"/>
      <c r="L37" s="4"/>
      <c r="M37" s="4"/>
      <c r="N37" s="4"/>
      <c r="O37" s="4"/>
      <c r="P37" s="4"/>
      <c r="Q37" s="4"/>
      <c r="R37" s="4"/>
      <c r="S37" s="4"/>
      <c r="T37" s="4"/>
      <c r="U37" s="4"/>
      <c r="X37" s="194"/>
      <c r="Y37" s="192">
        <v>28</v>
      </c>
      <c r="Z37" s="193">
        <f>'Avoided Costs Master'!R47</f>
        <v>156.95275866442381</v>
      </c>
      <c r="AA37" s="193"/>
      <c r="AP37" s="105">
        <f t="shared" si="13"/>
        <v>0.27083333333333326</v>
      </c>
    </row>
    <row r="38" spans="1:42" hidden="1">
      <c r="A38" s="4"/>
      <c r="B38" s="4"/>
      <c r="C38" s="4"/>
      <c r="D38" s="4"/>
      <c r="E38" s="4"/>
      <c r="F38" s="4"/>
      <c r="G38" s="4"/>
      <c r="H38" s="4"/>
      <c r="I38" s="4"/>
      <c r="J38" s="4"/>
      <c r="K38" s="4"/>
      <c r="L38" s="4"/>
      <c r="M38" s="4"/>
      <c r="N38" s="4"/>
      <c r="O38" s="4"/>
      <c r="P38" s="4"/>
      <c r="Q38" s="4"/>
      <c r="R38" s="4"/>
      <c r="S38" s="4"/>
      <c r="T38" s="4"/>
      <c r="U38" s="4"/>
      <c r="X38" s="194"/>
      <c r="Y38" s="192">
        <v>29</v>
      </c>
      <c r="Z38" s="193">
        <f>'Avoided Costs Master'!R48</f>
        <v>156.95275866442381</v>
      </c>
      <c r="AA38" s="193"/>
      <c r="AP38" s="105">
        <f t="shared" si="13"/>
        <v>0.28124999999999994</v>
      </c>
    </row>
    <row r="39" spans="1:42" hidden="1">
      <c r="A39" s="4"/>
      <c r="B39" s="4"/>
      <c r="C39" s="4"/>
      <c r="D39" s="4"/>
      <c r="E39" s="4"/>
      <c r="F39" s="4"/>
      <c r="G39" s="4"/>
      <c r="H39" s="4"/>
      <c r="I39" s="4"/>
      <c r="J39" s="4"/>
      <c r="K39" s="4"/>
      <c r="L39" s="4"/>
      <c r="M39" s="4"/>
      <c r="N39" s="4"/>
      <c r="O39" s="4"/>
      <c r="P39" s="4"/>
      <c r="Q39" s="4"/>
      <c r="R39" s="4"/>
      <c r="S39" s="4"/>
      <c r="T39" s="4"/>
      <c r="U39" s="4"/>
      <c r="X39" s="194"/>
      <c r="Y39" s="192">
        <v>30</v>
      </c>
      <c r="Z39" s="193">
        <f>'Avoided Costs Master'!R49</f>
        <v>156.95275866442381</v>
      </c>
      <c r="AA39" s="193"/>
      <c r="AP39" s="105">
        <f t="shared" si="13"/>
        <v>0.29166666666666663</v>
      </c>
    </row>
    <row r="40" spans="1:42" hidden="1">
      <c r="A40" s="4"/>
      <c r="B40" s="4"/>
      <c r="C40" s="4"/>
      <c r="D40" s="4"/>
      <c r="E40" s="4"/>
      <c r="F40" s="4"/>
      <c r="G40" s="4"/>
      <c r="H40" s="4"/>
      <c r="I40" s="4"/>
      <c r="J40" s="4"/>
      <c r="K40" s="4"/>
      <c r="L40" s="4"/>
      <c r="M40" s="4"/>
      <c r="N40" s="4"/>
      <c r="O40" s="4"/>
      <c r="P40" s="4"/>
      <c r="Q40" s="4"/>
      <c r="R40" s="4"/>
      <c r="S40" s="4"/>
      <c r="T40" s="4"/>
      <c r="U40" s="4"/>
      <c r="X40" s="194"/>
      <c r="Y40" s="192"/>
      <c r="Z40" s="195"/>
      <c r="AA40" s="195"/>
      <c r="AP40" s="105">
        <f t="shared" si="13"/>
        <v>0.30208333333333331</v>
      </c>
    </row>
    <row r="41" spans="1:42" hidden="1">
      <c r="A41" s="4"/>
      <c r="B41" s="4"/>
      <c r="C41" s="4"/>
      <c r="D41" s="4"/>
      <c r="E41" s="4"/>
      <c r="F41" s="4"/>
      <c r="G41" s="4"/>
      <c r="H41" s="4"/>
      <c r="I41" s="4"/>
      <c r="J41" s="4"/>
      <c r="K41" s="4"/>
      <c r="L41" s="4"/>
      <c r="M41" s="4"/>
      <c r="N41" s="4"/>
      <c r="O41" s="4"/>
      <c r="P41" s="4"/>
      <c r="Q41" s="4"/>
      <c r="R41" s="4"/>
      <c r="S41" s="4"/>
      <c r="T41" s="4"/>
      <c r="U41" s="4"/>
      <c r="Z41" s="103"/>
      <c r="AP41" s="105">
        <f t="shared" si="13"/>
        <v>0.3125</v>
      </c>
    </row>
    <row r="42" spans="1:42" ht="80.5" thickBot="1">
      <c r="A42" s="4"/>
      <c r="B42" s="4"/>
      <c r="C42" s="4"/>
      <c r="D42" s="4"/>
      <c r="E42" s="4"/>
      <c r="F42" s="4"/>
      <c r="G42" s="4"/>
      <c r="H42" s="4"/>
      <c r="I42" s="4"/>
      <c r="J42" s="4"/>
      <c r="K42" s="4"/>
      <c r="L42" s="4"/>
      <c r="M42" s="4"/>
      <c r="N42" s="4"/>
      <c r="O42" s="4"/>
      <c r="P42" s="4"/>
      <c r="Q42" s="4"/>
      <c r="R42" s="4"/>
      <c r="S42" s="4"/>
      <c r="T42" s="4"/>
      <c r="U42" s="4"/>
      <c r="V42" s="180" t="s">
        <v>34</v>
      </c>
      <c r="W42" s="180" t="s">
        <v>35</v>
      </c>
      <c r="X42" s="180" t="s">
        <v>36</v>
      </c>
      <c r="Y42" s="180" t="s">
        <v>37</v>
      </c>
      <c r="Z42" s="180" t="s">
        <v>38</v>
      </c>
      <c r="AA42" s="180" t="s">
        <v>39</v>
      </c>
      <c r="AB42" s="180" t="s">
        <v>40</v>
      </c>
      <c r="AC42" s="180" t="s">
        <v>41</v>
      </c>
      <c r="AP42" s="105">
        <f t="shared" si="13"/>
        <v>0.32291666666666669</v>
      </c>
    </row>
    <row r="43" spans="1:42" ht="15.65" customHeight="1">
      <c r="A43" s="4"/>
      <c r="B43" s="76" t="s">
        <v>109</v>
      </c>
      <c r="C43" s="255" t="s">
        <v>43</v>
      </c>
      <c r="D43" s="255"/>
      <c r="E43" s="77"/>
      <c r="F43" s="77"/>
      <c r="G43" s="77"/>
      <c r="H43" s="77"/>
      <c r="I43" s="77"/>
      <c r="J43" s="77"/>
      <c r="K43" s="77"/>
      <c r="L43" s="77"/>
      <c r="M43" s="77"/>
      <c r="N43" s="77"/>
      <c r="O43" s="77"/>
      <c r="P43" s="78"/>
      <c r="Q43" s="78"/>
      <c r="R43" s="79" t="s">
        <v>44</v>
      </c>
      <c r="S43" s="80">
        <v>0.06</v>
      </c>
      <c r="T43" s="81" t="s">
        <v>45</v>
      </c>
      <c r="U43" s="4"/>
      <c r="V43" s="181" t="e">
        <f>_xlfn.XLOOKUP(R45,Category,AM11:AM19)</f>
        <v>#N/A</v>
      </c>
      <c r="W43" s="182" t="str">
        <f>IF(T45="","",T45)</f>
        <v/>
      </c>
      <c r="X43" s="183" t="e">
        <f>IF(W43="",_xlfn.XLOOKUP(R45,Category,AL11:AL19),IF(W43&gt;30,30,W43))</f>
        <v>#N/A</v>
      </c>
      <c r="Y43" s="184" t="e">
        <f>V43*Z43</f>
        <v>#N/A</v>
      </c>
      <c r="Z43" s="185">
        <f>R49</f>
        <v>0</v>
      </c>
      <c r="AA43" s="186" t="str" cm="1">
        <f t="array" ref="AA43">IF(R51&gt;0,NPV($X$80,$Y43*(1+$X$81)*(1+$X$83)*$Z$48:INDEX($Z$48:$Z$77,MATCH($X43,Y48:Y77,0)))+NPV($X$80,$Z43*(1+$X$82)*$AA$48:INDEX($AA$48:$AA$77,MATCH($X43,Y48:Y77,0))),"")</f>
        <v/>
      </c>
      <c r="AB43" s="187">
        <f>R55</f>
        <v>0</v>
      </c>
      <c r="AC43" s="185" t="str">
        <f>IF(R51=0,"",AA43/(AB43+(0.13959*Z43)))</f>
        <v/>
      </c>
      <c r="AP43" s="105">
        <f t="shared" si="13"/>
        <v>0.33333333333333337</v>
      </c>
    </row>
    <row r="44" spans="1:42" ht="15.65" customHeight="1">
      <c r="A44" s="4"/>
      <c r="B44" s="247"/>
      <c r="C44" s="248"/>
      <c r="D44" s="248"/>
      <c r="E44" s="248"/>
      <c r="F44" s="248"/>
      <c r="G44" s="248"/>
      <c r="H44" s="248"/>
      <c r="I44" s="248"/>
      <c r="J44" s="248"/>
      <c r="K44" s="248"/>
      <c r="L44" s="248"/>
      <c r="M44" s="248"/>
      <c r="N44" s="248"/>
      <c r="O44" s="248"/>
      <c r="P44" s="72"/>
      <c r="Q44" s="72"/>
      <c r="R44" s="237" t="s">
        <v>46</v>
      </c>
      <c r="S44" s="237"/>
      <c r="T44" s="19" t="s">
        <v>47</v>
      </c>
      <c r="U44" s="4"/>
      <c r="Z44" s="103"/>
      <c r="AP44" s="105"/>
    </row>
    <row r="45" spans="1:42" ht="15.65" customHeight="1">
      <c r="A45" s="4"/>
      <c r="B45" s="249"/>
      <c r="C45" s="250"/>
      <c r="D45" s="250"/>
      <c r="E45" s="250"/>
      <c r="F45" s="250"/>
      <c r="G45" s="250"/>
      <c r="H45" s="250"/>
      <c r="I45" s="250"/>
      <c r="J45" s="250"/>
      <c r="K45" s="250"/>
      <c r="L45" s="250"/>
      <c r="M45" s="250"/>
      <c r="N45" s="250"/>
      <c r="O45" s="250"/>
      <c r="P45" s="72"/>
      <c r="Q45" s="72"/>
      <c r="R45" s="238"/>
      <c r="S45" s="238"/>
      <c r="T45" s="119"/>
      <c r="U45" s="4"/>
      <c r="X45" s="188"/>
      <c r="Y45" s="188"/>
      <c r="Z45" s="188"/>
      <c r="AA45" s="189"/>
      <c r="AP45" s="105"/>
    </row>
    <row r="46" spans="1:42" ht="15.65" customHeight="1">
      <c r="A46" s="4"/>
      <c r="B46" s="249"/>
      <c r="C46" s="250"/>
      <c r="D46" s="250"/>
      <c r="E46" s="250"/>
      <c r="F46" s="250"/>
      <c r="G46" s="250"/>
      <c r="H46" s="250"/>
      <c r="I46" s="250"/>
      <c r="J46" s="250"/>
      <c r="K46" s="250"/>
      <c r="L46" s="250"/>
      <c r="M46" s="250"/>
      <c r="N46" s="250"/>
      <c r="O46" s="250"/>
      <c r="P46" s="72"/>
      <c r="Q46" s="72"/>
      <c r="R46" s="237" t="s">
        <v>48</v>
      </c>
      <c r="S46" s="237"/>
      <c r="T46" s="19" t="s">
        <v>49</v>
      </c>
      <c r="U46" s="4"/>
      <c r="X46" s="188"/>
      <c r="Y46" s="189" t="s">
        <v>50</v>
      </c>
      <c r="Z46" s="190" t="s">
        <v>51</v>
      </c>
      <c r="AA46" s="190" t="s">
        <v>52</v>
      </c>
      <c r="AP46" s="105"/>
    </row>
    <row r="47" spans="1:42" ht="15.65" customHeight="1">
      <c r="A47" s="4"/>
      <c r="B47" s="249"/>
      <c r="C47" s="250"/>
      <c r="D47" s="250"/>
      <c r="E47" s="250"/>
      <c r="F47" s="250"/>
      <c r="G47" s="250"/>
      <c r="H47" s="250"/>
      <c r="I47" s="250"/>
      <c r="J47" s="250"/>
      <c r="K47" s="250"/>
      <c r="L47" s="250"/>
      <c r="M47" s="250"/>
      <c r="N47" s="250"/>
      <c r="O47" s="250"/>
      <c r="P47" s="72"/>
      <c r="Q47" s="72"/>
      <c r="R47" s="238"/>
      <c r="S47" s="238"/>
      <c r="T47" s="270" t="str">
        <f>IF(OR(R49&lt;1,R53&lt;1,R55&lt;1),"",MIN(R49*S43,R55*0.75))</f>
        <v/>
      </c>
      <c r="U47" s="4"/>
      <c r="X47" s="188"/>
      <c r="Y47" s="189"/>
      <c r="Z47" s="189"/>
      <c r="AA47" s="189"/>
      <c r="AP47" s="105"/>
    </row>
    <row r="48" spans="1:42" ht="15.65" customHeight="1">
      <c r="A48" s="4"/>
      <c r="B48" s="249"/>
      <c r="C48" s="250"/>
      <c r="D48" s="250"/>
      <c r="E48" s="250"/>
      <c r="F48" s="250"/>
      <c r="G48" s="250"/>
      <c r="H48" s="250"/>
      <c r="I48" s="250"/>
      <c r="J48" s="250"/>
      <c r="K48" s="250"/>
      <c r="L48" s="250"/>
      <c r="M48" s="250"/>
      <c r="N48" s="250"/>
      <c r="O48" s="250"/>
      <c r="P48" s="5"/>
      <c r="Q48" s="5"/>
      <c r="R48" s="237" t="s">
        <v>53</v>
      </c>
      <c r="S48" s="237"/>
      <c r="T48" s="271"/>
      <c r="U48" s="4"/>
      <c r="X48" s="191"/>
      <c r="Y48" s="192">
        <v>1</v>
      </c>
      <c r="Z48" s="193">
        <f>'Avoided Costs Master'!R20</f>
        <v>71.260000000000005</v>
      </c>
      <c r="AA48" s="193" t="e" cm="1">
        <f t="array" ref="AA48">INDEX('Avoided Costs Master'!S20:AA49,0,MATCH(R47,'Avoided Costs Master'!S19:AA19,0))</f>
        <v>#N/A</v>
      </c>
      <c r="AP48" s="105">
        <f>AP43+((15/60)/24)</f>
        <v>0.34375000000000006</v>
      </c>
    </row>
    <row r="49" spans="1:51" ht="15.65" customHeight="1">
      <c r="A49" s="4"/>
      <c r="B49" s="249"/>
      <c r="C49" s="250"/>
      <c r="D49" s="250"/>
      <c r="E49" s="250"/>
      <c r="F49" s="250"/>
      <c r="G49" s="250"/>
      <c r="H49" s="250"/>
      <c r="I49" s="250"/>
      <c r="J49" s="250"/>
      <c r="K49" s="250"/>
      <c r="L49" s="250"/>
      <c r="M49" s="250"/>
      <c r="N49" s="250"/>
      <c r="O49" s="250"/>
      <c r="P49" s="5"/>
      <c r="Q49" s="5"/>
      <c r="R49" s="238"/>
      <c r="S49" s="238"/>
      <c r="T49" s="271"/>
      <c r="U49" s="4"/>
      <c r="X49" s="191"/>
      <c r="Y49" s="192">
        <v>2</v>
      </c>
      <c r="Z49" s="193">
        <f>'Avoided Costs Master'!R21</f>
        <v>72.75645999999999</v>
      </c>
      <c r="AA49" s="193"/>
      <c r="AP49" s="105">
        <f t="shared" ref="AP49:AP79" si="14">AP48+((15/60)/24)</f>
        <v>0.35416666666666674</v>
      </c>
    </row>
    <row r="50" spans="1:51" ht="15.65" hidden="1" customHeight="1">
      <c r="A50" s="4"/>
      <c r="B50" s="249"/>
      <c r="C50" s="250"/>
      <c r="D50" s="250"/>
      <c r="E50" s="250"/>
      <c r="F50" s="250"/>
      <c r="G50" s="250"/>
      <c r="H50" s="250"/>
      <c r="I50" s="250"/>
      <c r="J50" s="250"/>
      <c r="K50" s="250"/>
      <c r="L50" s="250"/>
      <c r="M50" s="250"/>
      <c r="N50" s="250"/>
      <c r="O50" s="250"/>
      <c r="P50" s="5"/>
      <c r="Q50" s="5"/>
      <c r="R50" s="237" t="s">
        <v>59</v>
      </c>
      <c r="S50" s="237"/>
      <c r="T50" s="271"/>
      <c r="U50" s="4"/>
      <c r="X50" s="191"/>
      <c r="Y50" s="192">
        <v>3</v>
      </c>
      <c r="Z50" s="193">
        <f>'Avoided Costs Master'!R22</f>
        <v>63.609933599999998</v>
      </c>
      <c r="AA50" s="193"/>
      <c r="AP50" s="105">
        <f t="shared" si="14"/>
        <v>0.36458333333333343</v>
      </c>
    </row>
    <row r="51" spans="1:51" ht="15.65" hidden="1" customHeight="1">
      <c r="A51" s="4"/>
      <c r="B51" s="249"/>
      <c r="C51" s="250"/>
      <c r="D51" s="250"/>
      <c r="E51" s="250"/>
      <c r="F51" s="250"/>
      <c r="G51" s="250"/>
      <c r="H51" s="250"/>
      <c r="I51" s="250"/>
      <c r="J51" s="250"/>
      <c r="K51" s="250"/>
      <c r="L51" s="250"/>
      <c r="M51" s="250"/>
      <c r="N51" s="250"/>
      <c r="O51" s="250"/>
      <c r="P51" s="5"/>
      <c r="Q51" s="5"/>
      <c r="R51" s="245">
        <f>IFERROR(R49/R53,"")</f>
        <v>0</v>
      </c>
      <c r="S51" s="245"/>
      <c r="T51" s="271"/>
      <c r="U51" s="4"/>
      <c r="X51" s="191"/>
      <c r="Y51" s="192">
        <v>4</v>
      </c>
      <c r="Z51" s="193">
        <f>'Avoided Costs Master'!R23</f>
        <v>64.882132272000007</v>
      </c>
      <c r="AA51" s="193"/>
      <c r="AP51" s="105">
        <f t="shared" si="14"/>
        <v>0.37500000000000011</v>
      </c>
    </row>
    <row r="52" spans="1:51" ht="15.65" customHeight="1">
      <c r="A52" s="4"/>
      <c r="B52" s="249"/>
      <c r="C52" s="250"/>
      <c r="D52" s="250"/>
      <c r="E52" s="250"/>
      <c r="F52" s="250"/>
      <c r="G52" s="250"/>
      <c r="H52" s="250"/>
      <c r="I52" s="250"/>
      <c r="J52" s="250"/>
      <c r="K52" s="250"/>
      <c r="L52" s="250"/>
      <c r="M52" s="250"/>
      <c r="N52" s="250"/>
      <c r="O52" s="250"/>
      <c r="P52" s="5"/>
      <c r="Q52" s="5"/>
      <c r="R52" s="237" t="s">
        <v>63</v>
      </c>
      <c r="S52" s="237"/>
      <c r="T52" s="271"/>
      <c r="U52" s="4"/>
      <c r="V52" s="107"/>
      <c r="W52" s="107"/>
      <c r="X52" s="191"/>
      <c r="Y52" s="192">
        <v>5</v>
      </c>
      <c r="Z52" s="193">
        <f>'Avoided Costs Master'!R24</f>
        <v>66.179774917440014</v>
      </c>
      <c r="AA52" s="193"/>
      <c r="AB52" s="107"/>
      <c r="AC52" s="107"/>
      <c r="AP52" s="105">
        <f t="shared" si="14"/>
        <v>0.3854166666666668</v>
      </c>
    </row>
    <row r="53" spans="1:51" ht="15.65" customHeight="1">
      <c r="A53" s="4"/>
      <c r="B53" s="249"/>
      <c r="C53" s="250"/>
      <c r="D53" s="250"/>
      <c r="E53" s="250"/>
      <c r="F53" s="250"/>
      <c r="G53" s="250"/>
      <c r="H53" s="250"/>
      <c r="I53" s="250"/>
      <c r="J53" s="250"/>
      <c r="K53" s="250"/>
      <c r="L53" s="250"/>
      <c r="M53" s="250"/>
      <c r="N53" s="250"/>
      <c r="O53" s="250"/>
      <c r="P53" s="5"/>
      <c r="Q53" s="5"/>
      <c r="R53" s="246">
        <f>T63</f>
        <v>8760.0240000000013</v>
      </c>
      <c r="S53" s="246"/>
      <c r="T53" s="271"/>
      <c r="U53" s="4"/>
      <c r="V53" s="107"/>
      <c r="W53" s="107"/>
      <c r="X53" s="191"/>
      <c r="Y53" s="192">
        <v>6</v>
      </c>
      <c r="Z53" s="193">
        <f>'Avoided Costs Master'!R25</f>
        <v>61.878089547806411</v>
      </c>
      <c r="AA53" s="193"/>
      <c r="AB53" s="107"/>
      <c r="AC53" s="107"/>
      <c r="AP53" s="105">
        <f t="shared" si="14"/>
        <v>0.39583333333333348</v>
      </c>
    </row>
    <row r="54" spans="1:51" ht="15.65" customHeight="1">
      <c r="A54" s="4"/>
      <c r="B54" s="249"/>
      <c r="C54" s="250"/>
      <c r="D54" s="250"/>
      <c r="E54" s="250"/>
      <c r="F54" s="250"/>
      <c r="G54" s="250"/>
      <c r="H54" s="250"/>
      <c r="I54" s="250"/>
      <c r="J54" s="250"/>
      <c r="K54" s="250"/>
      <c r="L54" s="250"/>
      <c r="M54" s="250"/>
      <c r="N54" s="250"/>
      <c r="O54" s="250"/>
      <c r="P54" s="5"/>
      <c r="Q54" s="5"/>
      <c r="R54" s="253" t="s">
        <v>67</v>
      </c>
      <c r="S54" s="253"/>
      <c r="T54" s="257" t="str">
        <f>IF(U54=1,"Incentive Capped at 75% of Cost","")</f>
        <v/>
      </c>
      <c r="U54" s="20">
        <f>IF(T47=(R55*0.75),1,0)</f>
        <v>0</v>
      </c>
      <c r="X54" s="191"/>
      <c r="Y54" s="192">
        <v>7</v>
      </c>
      <c r="Z54" s="193">
        <f>'Avoided Costs Master'!R26</f>
        <v>68.853437824104589</v>
      </c>
      <c r="AA54" s="193"/>
      <c r="AP54" s="105">
        <f t="shared" si="14"/>
        <v>0.40625000000000017</v>
      </c>
    </row>
    <row r="55" spans="1:51" ht="15.65" customHeight="1">
      <c r="A55" s="4"/>
      <c r="B55" s="251"/>
      <c r="C55" s="252"/>
      <c r="D55" s="252"/>
      <c r="E55" s="252"/>
      <c r="F55" s="252"/>
      <c r="G55" s="252"/>
      <c r="H55" s="252"/>
      <c r="I55" s="252"/>
      <c r="J55" s="252"/>
      <c r="K55" s="252"/>
      <c r="L55" s="252"/>
      <c r="M55" s="252"/>
      <c r="N55" s="252"/>
      <c r="O55" s="252"/>
      <c r="P55" s="5"/>
      <c r="Q55" s="5"/>
      <c r="R55" s="259"/>
      <c r="S55" s="259"/>
      <c r="T55" s="258"/>
      <c r="U55" s="4"/>
      <c r="X55" s="191"/>
      <c r="Y55" s="192">
        <v>8</v>
      </c>
      <c r="Z55" s="193">
        <f>'Avoided Costs Master'!R27</f>
        <v>81.935591010684462</v>
      </c>
      <c r="AA55" s="193"/>
      <c r="AP55" s="105">
        <f t="shared" si="14"/>
        <v>0.41666666666666685</v>
      </c>
    </row>
    <row r="56" spans="1:51" ht="13">
      <c r="A56" s="4"/>
      <c r="B56" s="260" t="s">
        <v>70</v>
      </c>
      <c r="C56" s="261"/>
      <c r="D56" s="261"/>
      <c r="E56" s="261"/>
      <c r="F56" s="261"/>
      <c r="G56" s="261"/>
      <c r="H56" s="261"/>
      <c r="I56" s="261"/>
      <c r="J56" s="261"/>
      <c r="K56" s="261"/>
      <c r="L56" s="261"/>
      <c r="M56" s="261"/>
      <c r="N56" s="261"/>
      <c r="O56" s="261"/>
      <c r="P56" s="261"/>
      <c r="Q56" s="261"/>
      <c r="R56" s="261"/>
      <c r="S56" s="261"/>
      <c r="T56" s="262"/>
      <c r="U56" s="4"/>
      <c r="X56" s="191"/>
      <c r="Y56" s="192">
        <v>9</v>
      </c>
      <c r="Z56" s="193">
        <f>'Avoided Costs Master'!R28</f>
        <v>95.513488949597885</v>
      </c>
      <c r="AA56" s="193"/>
      <c r="AP56" s="105">
        <f t="shared" si="14"/>
        <v>0.42708333333333354</v>
      </c>
    </row>
    <row r="57" spans="1:51" customFormat="1">
      <c r="A57" s="4"/>
      <c r="B57" s="21" t="s">
        <v>71</v>
      </c>
      <c r="C57" s="22" t="s">
        <v>72</v>
      </c>
      <c r="D57" s="22" t="s">
        <v>73</v>
      </c>
      <c r="E57" s="6" t="s">
        <v>74</v>
      </c>
      <c r="F57" s="6" t="s">
        <v>75</v>
      </c>
      <c r="G57" s="6" t="s">
        <v>76</v>
      </c>
      <c r="H57" s="6" t="s">
        <v>77</v>
      </c>
      <c r="I57" s="6" t="s">
        <v>78</v>
      </c>
      <c r="J57" s="6" t="s">
        <v>79</v>
      </c>
      <c r="K57" s="6" t="s">
        <v>80</v>
      </c>
      <c r="L57" s="6" t="s">
        <v>81</v>
      </c>
      <c r="M57" s="6" t="s">
        <v>82</v>
      </c>
      <c r="N57" s="6" t="s">
        <v>83</v>
      </c>
      <c r="O57" s="22" t="s">
        <v>84</v>
      </c>
      <c r="P57" s="6" t="s">
        <v>85</v>
      </c>
      <c r="Q57" s="6" t="s">
        <v>86</v>
      </c>
      <c r="R57" s="4"/>
      <c r="S57" s="4"/>
      <c r="T57" s="23"/>
      <c r="U57" s="4"/>
      <c r="V57" s="103"/>
      <c r="W57" s="103"/>
      <c r="X57" s="191"/>
      <c r="Y57" s="192">
        <v>10</v>
      </c>
      <c r="Z57" s="193">
        <f>'Avoided Costs Master'!R29</f>
        <v>103.5127436491267</v>
      </c>
      <c r="AA57" s="193"/>
      <c r="AB57" s="103"/>
      <c r="AC57" s="103"/>
      <c r="AD57" s="103"/>
      <c r="AE57" s="103"/>
      <c r="AF57" s="103"/>
      <c r="AG57" s="103"/>
      <c r="AH57" s="103"/>
      <c r="AI57" s="103"/>
      <c r="AJ57" s="103"/>
      <c r="AK57" s="103"/>
      <c r="AL57" s="103"/>
      <c r="AM57" s="103"/>
      <c r="AN57" s="103"/>
      <c r="AO57" s="103"/>
      <c r="AP57" s="105">
        <f t="shared" si="14"/>
        <v>0.43750000000000022</v>
      </c>
      <c r="AQ57" s="103"/>
      <c r="AR57" s="103"/>
      <c r="AS57" s="103"/>
      <c r="AT57" s="103"/>
      <c r="AU57" s="103"/>
      <c r="AV57" s="103"/>
      <c r="AW57" s="103"/>
      <c r="AX57" s="103"/>
      <c r="AY57" s="103"/>
    </row>
    <row r="58" spans="1:51" customFormat="1" ht="13">
      <c r="A58" s="254"/>
      <c r="B58" s="21" t="s">
        <v>88</v>
      </c>
      <c r="C58" s="50">
        <v>0</v>
      </c>
      <c r="D58" s="50">
        <v>0</v>
      </c>
      <c r="E58" s="6">
        <f t="shared" ref="E58:F64" si="15">INT(C58*1440)/60</f>
        <v>0</v>
      </c>
      <c r="F58" s="6">
        <f t="shared" si="15"/>
        <v>0</v>
      </c>
      <c r="G58" s="6">
        <f t="shared" ref="G58:G64" si="16">IF(E58&lt;=6,IF(AND(F58&lt;=6, F58&gt;E58),0,IF(AND(F58&lt;12, F58&gt;6),F58-6,IF(F58&gt;=12,6,IF(F58&lt;=E58,6)))))</f>
        <v>6</v>
      </c>
      <c r="H58" s="6" t="b">
        <f t="shared" ref="H58:H64" si="17">IF(AND(E58&gt;6, E58&lt;=12), IF(AND(F58&lt;E58, F58&lt;=6), 12-E58, IF(AND(F58&lt;E58, F58&gt;6), 12-E58+F58-6, IF(F58&gt;=12, 12-E58, IF(E58=F58, 6, F58-E58)))))</f>
        <v>0</v>
      </c>
      <c r="I58" s="6" t="b">
        <f t="shared" ref="I58:I64" si="18">IF(AND(E58&gt;12, E58&lt;=22), IF(AND(F58&gt;12, F58&lt;E58), 6, IF(AND(F58&gt;12, F58&gt;E58), 0, IF(F58&lt;=6, 0,IF(AND(F58&lt;=12, F58&gt;6), F58-6, IF(E58=F58, 6))))))</f>
        <v>0</v>
      </c>
      <c r="J58" s="6" t="b">
        <f t="shared" ref="J58:J64" si="19">IF(AND(E58&gt;22, E58&lt;=24), IF(F58&lt;=6, 0, IF(AND(F58&gt;6, F58&lt;=12), F58-6, IF(AND(F58&gt;12, F58&lt;E58), 6, IF(AND(F58&gt;12, F58&gt;E58), 0, IF(E58=F58, 6))))))</f>
        <v>0</v>
      </c>
      <c r="K58" s="6">
        <f t="shared" ref="K58:K64" si="20">IF(E58&lt;=6, IF(AND(F58&lt;=12, F58&lt;E58), 10, IF(AND(F58&lt;=12, F58&gt;E58), 0, IF(AND(F58&gt;12, F58&lt;=22), F58-12, IF(F58&gt;22, 10, IF(E58=F58,10))))))</f>
        <v>10</v>
      </c>
      <c r="L58" s="6" t="b">
        <f t="shared" ref="L58:L64" si="21">IF(AND(E58&gt;6,E58&lt;=12),IF(AND(F58&lt;12,F58&lt;E58),10,IF(AND(F58&lt;12,F58&gt;E58),0,IF(AND(F58&gt;12,F58&lt;=22),F58-12,IF(F58&gt;22,10, IF(E58=F58, 10))))))</f>
        <v>0</v>
      </c>
      <c r="M58" s="6" t="b">
        <f t="shared" ref="M58:M64" si="22">IF(AND(E58&gt;12, E58&lt;=22), IF(F58&lt;=12, 22-E58, IF(AND(F58&gt;12, F58&lt;E58), 22-E58+F58-12, IF(AND(F58&gt;12, F58&lt;=22, F58&gt;E58), F58-E58, IF(F58&gt;22, 22-E58,IF(E58=F58, 10))))))</f>
        <v>0</v>
      </c>
      <c r="N58" s="6" t="b">
        <f t="shared" ref="N58:N64" si="23">IF(E58&gt;22, IF(F58&lt;=12, 0, IF(AND(F58&gt;12, F58&lt;=22), F58-12, IF(AND(F58&gt;22, F58&lt;E58), 10,  IF(AND(F58&gt;22, F58&gt;E58), 0, IF(E58=F58, 10))))))</f>
        <v>0</v>
      </c>
      <c r="O58" s="25">
        <f t="shared" ref="O58:O64" si="24">IF(OR($C58="",$D58=""),0,IF(F58&gt;E58, F58-E58, 24-E58+F58))</f>
        <v>24</v>
      </c>
      <c r="P58" s="6">
        <f t="shared" ref="P58:P63" si="25">IF(OR($C58="",$D58=""),0,SUM(G58:N58))</f>
        <v>16</v>
      </c>
      <c r="Q58" s="6">
        <f t="shared" ref="Q58:Q64" si="26">O58-P58</f>
        <v>8</v>
      </c>
      <c r="R58" s="51"/>
      <c r="S58" s="24" t="s">
        <v>89</v>
      </c>
      <c r="T58" s="23"/>
      <c r="U58" s="4"/>
      <c r="V58" s="103"/>
      <c r="W58" s="103"/>
      <c r="X58" s="191"/>
      <c r="Y58" s="192">
        <v>11</v>
      </c>
      <c r="Z58" s="193">
        <f>'Avoided Costs Master'!R30</f>
        <v>110.55161021726734</v>
      </c>
      <c r="AA58" s="193"/>
      <c r="AB58" s="103"/>
      <c r="AC58" s="103"/>
      <c r="AD58" s="103"/>
      <c r="AE58" s="103"/>
      <c r="AF58" s="103"/>
      <c r="AG58" s="103"/>
      <c r="AH58" s="103"/>
      <c r="AI58" s="103"/>
      <c r="AJ58" s="103"/>
      <c r="AK58" s="103"/>
      <c r="AL58" s="103"/>
      <c r="AM58" s="103"/>
      <c r="AN58" s="103"/>
      <c r="AO58" s="103"/>
      <c r="AP58" s="105">
        <f t="shared" si="14"/>
        <v>0.44791666666666691</v>
      </c>
      <c r="AQ58" s="103"/>
      <c r="AR58" s="103"/>
      <c r="AS58" s="103"/>
      <c r="AT58" s="103"/>
      <c r="AU58" s="103"/>
      <c r="AV58" s="103"/>
      <c r="AW58" s="103"/>
      <c r="AX58" s="103"/>
      <c r="AY58" s="103"/>
    </row>
    <row r="59" spans="1:51" customFormat="1">
      <c r="A59" s="254"/>
      <c r="B59" s="21" t="s">
        <v>90</v>
      </c>
      <c r="C59" s="50">
        <v>0</v>
      </c>
      <c r="D59" s="50">
        <v>0</v>
      </c>
      <c r="E59" s="6">
        <f t="shared" si="15"/>
        <v>0</v>
      </c>
      <c r="F59" s="6">
        <f t="shared" si="15"/>
        <v>0</v>
      </c>
      <c r="G59" s="6">
        <f t="shared" si="16"/>
        <v>6</v>
      </c>
      <c r="H59" s="6" t="b">
        <f t="shared" si="17"/>
        <v>0</v>
      </c>
      <c r="I59" s="6" t="b">
        <f t="shared" si="18"/>
        <v>0</v>
      </c>
      <c r="J59" s="6" t="b">
        <f t="shared" si="19"/>
        <v>0</v>
      </c>
      <c r="K59" s="6">
        <f t="shared" si="20"/>
        <v>10</v>
      </c>
      <c r="L59" s="6" t="b">
        <f t="shared" si="21"/>
        <v>0</v>
      </c>
      <c r="M59" s="6" t="b">
        <f t="shared" si="22"/>
        <v>0</v>
      </c>
      <c r="N59" s="6" t="b">
        <f t="shared" si="23"/>
        <v>0</v>
      </c>
      <c r="O59" s="25">
        <f t="shared" si="24"/>
        <v>24</v>
      </c>
      <c r="P59" s="6">
        <f t="shared" si="25"/>
        <v>16</v>
      </c>
      <c r="Q59" s="6">
        <f t="shared" si="26"/>
        <v>8</v>
      </c>
      <c r="R59" s="25">
        <f>R58/7</f>
        <v>0</v>
      </c>
      <c r="S59" s="24" t="s">
        <v>91</v>
      </c>
      <c r="T59" s="23"/>
      <c r="U59" s="4"/>
      <c r="V59" s="103"/>
      <c r="W59" s="103"/>
      <c r="X59" s="191"/>
      <c r="Y59" s="192">
        <v>12</v>
      </c>
      <c r="Z59" s="193">
        <f>'Avoided Costs Master'!R31</f>
        <v>121.63161429746985</v>
      </c>
      <c r="AA59" s="193"/>
      <c r="AB59" s="103"/>
      <c r="AC59" s="103"/>
      <c r="AD59" s="103"/>
      <c r="AE59" s="103"/>
      <c r="AF59" s="103"/>
      <c r="AG59" s="103"/>
      <c r="AH59" s="103"/>
      <c r="AI59" s="103"/>
      <c r="AJ59" s="103"/>
      <c r="AK59" s="103"/>
      <c r="AL59" s="103"/>
      <c r="AM59" s="103"/>
      <c r="AN59" s="103"/>
      <c r="AO59" s="103"/>
      <c r="AP59" s="105">
        <f t="shared" si="14"/>
        <v>0.45833333333333359</v>
      </c>
      <c r="AQ59" s="103"/>
      <c r="AR59" s="103"/>
      <c r="AS59" s="103"/>
      <c r="AT59" s="103"/>
      <c r="AU59" s="103"/>
      <c r="AV59" s="103"/>
      <c r="AW59" s="103"/>
      <c r="AX59" s="103"/>
      <c r="AY59" s="103"/>
    </row>
    <row r="60" spans="1:51" customFormat="1">
      <c r="A60" s="4"/>
      <c r="B60" s="21" t="s">
        <v>92</v>
      </c>
      <c r="C60" s="50">
        <v>0</v>
      </c>
      <c r="D60" s="50">
        <v>0</v>
      </c>
      <c r="E60" s="6">
        <f t="shared" si="15"/>
        <v>0</v>
      </c>
      <c r="F60" s="6">
        <f t="shared" si="15"/>
        <v>0</v>
      </c>
      <c r="G60" s="6">
        <f t="shared" si="16"/>
        <v>6</v>
      </c>
      <c r="H60" s="6" t="b">
        <f t="shared" si="17"/>
        <v>0</v>
      </c>
      <c r="I60" s="6" t="b">
        <f t="shared" si="18"/>
        <v>0</v>
      </c>
      <c r="J60" s="6" t="b">
        <f t="shared" si="19"/>
        <v>0</v>
      </c>
      <c r="K60" s="6">
        <f t="shared" si="20"/>
        <v>10</v>
      </c>
      <c r="L60" s="6" t="b">
        <f t="shared" si="21"/>
        <v>0</v>
      </c>
      <c r="M60" s="6" t="b">
        <f t="shared" si="22"/>
        <v>0</v>
      </c>
      <c r="N60" s="6" t="b">
        <f t="shared" si="23"/>
        <v>0</v>
      </c>
      <c r="O60" s="25">
        <f t="shared" si="24"/>
        <v>24</v>
      </c>
      <c r="P60" s="6">
        <f t="shared" si="25"/>
        <v>16</v>
      </c>
      <c r="Q60" s="6">
        <f t="shared" si="26"/>
        <v>8</v>
      </c>
      <c r="R60" s="26"/>
      <c r="S60" s="26"/>
      <c r="T60" s="23"/>
      <c r="U60" s="4"/>
      <c r="V60" s="103"/>
      <c r="W60" s="103"/>
      <c r="X60" s="191"/>
      <c r="Y60" s="192">
        <v>13</v>
      </c>
      <c r="Z60" s="193">
        <f>'Avoided Costs Master'!R32</f>
        <v>131.81826199488296</v>
      </c>
      <c r="AA60" s="193"/>
      <c r="AB60" s="103"/>
      <c r="AC60" s="103"/>
      <c r="AD60" s="103"/>
      <c r="AE60" s="103"/>
      <c r="AF60" s="103"/>
      <c r="AG60" s="103"/>
      <c r="AH60" s="103"/>
      <c r="AI60" s="103"/>
      <c r="AJ60" s="103"/>
      <c r="AK60" s="103"/>
      <c r="AL60" s="103"/>
      <c r="AM60" s="103"/>
      <c r="AN60" s="103"/>
      <c r="AO60" s="103"/>
      <c r="AP60" s="105">
        <f t="shared" si="14"/>
        <v>0.46875000000000028</v>
      </c>
      <c r="AQ60" s="103"/>
      <c r="AR60" s="103"/>
      <c r="AS60" s="103"/>
      <c r="AT60" s="103"/>
      <c r="AU60" s="103"/>
      <c r="AV60" s="103"/>
      <c r="AW60" s="103"/>
      <c r="AX60" s="103"/>
      <c r="AY60" s="103"/>
    </row>
    <row r="61" spans="1:51" customFormat="1" ht="13">
      <c r="A61" s="4"/>
      <c r="B61" s="21" t="s">
        <v>93</v>
      </c>
      <c r="C61" s="50">
        <v>0</v>
      </c>
      <c r="D61" s="50">
        <v>0</v>
      </c>
      <c r="E61" s="6">
        <f t="shared" si="15"/>
        <v>0</v>
      </c>
      <c r="F61" s="6">
        <f t="shared" si="15"/>
        <v>0</v>
      </c>
      <c r="G61" s="6">
        <f t="shared" si="16"/>
        <v>6</v>
      </c>
      <c r="H61" s="6" t="b">
        <f t="shared" si="17"/>
        <v>0</v>
      </c>
      <c r="I61" s="6" t="b">
        <f t="shared" si="18"/>
        <v>0</v>
      </c>
      <c r="J61" s="6" t="b">
        <f t="shared" si="19"/>
        <v>0</v>
      </c>
      <c r="K61" s="6">
        <f t="shared" si="20"/>
        <v>10</v>
      </c>
      <c r="L61" s="6" t="b">
        <f t="shared" si="21"/>
        <v>0</v>
      </c>
      <c r="M61" s="6" t="b">
        <f t="shared" si="22"/>
        <v>0</v>
      </c>
      <c r="N61" s="6" t="b">
        <f t="shared" si="23"/>
        <v>0</v>
      </c>
      <c r="O61" s="25">
        <f t="shared" si="24"/>
        <v>24</v>
      </c>
      <c r="P61" s="6">
        <f t="shared" si="25"/>
        <v>16</v>
      </c>
      <c r="Q61" s="6">
        <f t="shared" si="26"/>
        <v>8</v>
      </c>
      <c r="R61" s="26"/>
      <c r="S61" s="27" t="s">
        <v>94</v>
      </c>
      <c r="T61" s="28">
        <f>IF(T62&gt;0,(52.143-R59),0)</f>
        <v>52.143000000000001</v>
      </c>
      <c r="U61" s="4"/>
      <c r="V61" s="103"/>
      <c r="W61" s="103"/>
      <c r="X61" s="191"/>
      <c r="Y61" s="192">
        <v>14</v>
      </c>
      <c r="Z61" s="193">
        <f>'Avoided Costs Master'!R33</f>
        <v>145.00008819437127</v>
      </c>
      <c r="AA61" s="193"/>
      <c r="AB61" s="103"/>
      <c r="AC61" s="103"/>
      <c r="AD61" s="103"/>
      <c r="AE61" s="103"/>
      <c r="AF61" s="103"/>
      <c r="AG61" s="103"/>
      <c r="AH61" s="103"/>
      <c r="AI61" s="103"/>
      <c r="AJ61" s="103"/>
      <c r="AK61" s="103"/>
      <c r="AL61" s="103"/>
      <c r="AM61" s="103"/>
      <c r="AN61" s="103"/>
      <c r="AO61" s="103"/>
      <c r="AP61" s="105">
        <f t="shared" si="14"/>
        <v>0.47916666666666696</v>
      </c>
      <c r="AQ61" s="103"/>
      <c r="AR61" s="103"/>
      <c r="AS61" s="103"/>
      <c r="AT61" s="103"/>
      <c r="AU61" s="103"/>
      <c r="AV61" s="103"/>
      <c r="AW61" s="103"/>
      <c r="AX61" s="103"/>
      <c r="AY61" s="103"/>
    </row>
    <row r="62" spans="1:51" customFormat="1" ht="13">
      <c r="A62" s="4"/>
      <c r="B62" s="21" t="s">
        <v>95</v>
      </c>
      <c r="C62" s="50">
        <v>0</v>
      </c>
      <c r="D62" s="50">
        <v>0</v>
      </c>
      <c r="E62" s="6">
        <f t="shared" si="15"/>
        <v>0</v>
      </c>
      <c r="F62" s="6">
        <f t="shared" si="15"/>
        <v>0</v>
      </c>
      <c r="G62" s="6">
        <f t="shared" si="16"/>
        <v>6</v>
      </c>
      <c r="H62" s="6" t="b">
        <f t="shared" si="17"/>
        <v>0</v>
      </c>
      <c r="I62" s="6" t="b">
        <f t="shared" si="18"/>
        <v>0</v>
      </c>
      <c r="J62" s="6" t="b">
        <f t="shared" si="19"/>
        <v>0</v>
      </c>
      <c r="K62" s="6">
        <f t="shared" si="20"/>
        <v>10</v>
      </c>
      <c r="L62" s="6" t="b">
        <f t="shared" si="21"/>
        <v>0</v>
      </c>
      <c r="M62" s="6" t="b">
        <f t="shared" si="22"/>
        <v>0</v>
      </c>
      <c r="N62" s="6" t="b">
        <f t="shared" si="23"/>
        <v>0</v>
      </c>
      <c r="O62" s="25">
        <f t="shared" si="24"/>
        <v>24</v>
      </c>
      <c r="P62" s="6">
        <f t="shared" si="25"/>
        <v>16</v>
      </c>
      <c r="Q62" s="6">
        <f t="shared" si="26"/>
        <v>8</v>
      </c>
      <c r="R62" s="26"/>
      <c r="S62" s="27" t="s">
        <v>96</v>
      </c>
      <c r="T62" s="28">
        <f>P65+Q65</f>
        <v>168</v>
      </c>
      <c r="U62" s="4"/>
      <c r="V62" s="103"/>
      <c r="W62" s="103"/>
      <c r="X62" s="191"/>
      <c r="Y62" s="192">
        <v>15</v>
      </c>
      <c r="Z62" s="193">
        <f>'Avoided Costs Master'!R34</f>
        <v>147.90008995825869</v>
      </c>
      <c r="AA62" s="193"/>
      <c r="AB62" s="103"/>
      <c r="AC62" s="103"/>
      <c r="AD62" s="103"/>
      <c r="AE62" s="103"/>
      <c r="AF62" s="103"/>
      <c r="AG62" s="103"/>
      <c r="AH62" s="103"/>
      <c r="AI62" s="103"/>
      <c r="AJ62" s="103"/>
      <c r="AK62" s="103"/>
      <c r="AL62" s="103"/>
      <c r="AM62" s="103"/>
      <c r="AN62" s="103"/>
      <c r="AO62" s="103"/>
      <c r="AP62" s="105">
        <f t="shared" si="14"/>
        <v>0.48958333333333365</v>
      </c>
      <c r="AQ62" s="103"/>
      <c r="AR62" s="103"/>
      <c r="AS62" s="103"/>
      <c r="AT62" s="103"/>
      <c r="AU62" s="103"/>
      <c r="AV62" s="103"/>
      <c r="AW62" s="103"/>
      <c r="AX62" s="103"/>
      <c r="AY62" s="103"/>
    </row>
    <row r="63" spans="1:51" customFormat="1" ht="13">
      <c r="A63" s="4"/>
      <c r="B63" s="21" t="s">
        <v>97</v>
      </c>
      <c r="C63" s="50">
        <v>0</v>
      </c>
      <c r="D63" s="50">
        <v>0</v>
      </c>
      <c r="E63" s="6">
        <f t="shared" si="15"/>
        <v>0</v>
      </c>
      <c r="F63" s="6">
        <f t="shared" si="15"/>
        <v>0</v>
      </c>
      <c r="G63" s="6">
        <f t="shared" si="16"/>
        <v>6</v>
      </c>
      <c r="H63" s="6" t="b">
        <f t="shared" si="17"/>
        <v>0</v>
      </c>
      <c r="I63" s="6" t="b">
        <f t="shared" si="18"/>
        <v>0</v>
      </c>
      <c r="J63" s="6" t="b">
        <f t="shared" si="19"/>
        <v>0</v>
      </c>
      <c r="K63" s="6">
        <f t="shared" si="20"/>
        <v>10</v>
      </c>
      <c r="L63" s="6" t="b">
        <f t="shared" si="21"/>
        <v>0</v>
      </c>
      <c r="M63" s="6" t="b">
        <f t="shared" si="22"/>
        <v>0</v>
      </c>
      <c r="N63" s="6" t="b">
        <f t="shared" si="23"/>
        <v>0</v>
      </c>
      <c r="O63" s="25">
        <f t="shared" si="24"/>
        <v>24</v>
      </c>
      <c r="P63" s="6">
        <f t="shared" si="25"/>
        <v>16</v>
      </c>
      <c r="Q63" s="6">
        <f t="shared" si="26"/>
        <v>8</v>
      </c>
      <c r="R63" s="26"/>
      <c r="S63" s="27" t="s">
        <v>98</v>
      </c>
      <c r="T63" s="28">
        <f>P66+Q66</f>
        <v>8760.0240000000013</v>
      </c>
      <c r="U63" s="4"/>
      <c r="V63" s="103"/>
      <c r="W63" s="103"/>
      <c r="X63" s="191"/>
      <c r="Y63" s="192">
        <v>16</v>
      </c>
      <c r="Z63" s="193">
        <f>'Avoided Costs Master'!R35</f>
        <v>150.85809175742389</v>
      </c>
      <c r="AA63" s="193"/>
      <c r="AB63" s="103"/>
      <c r="AC63" s="103"/>
      <c r="AD63" s="103"/>
      <c r="AE63" s="103"/>
      <c r="AF63" s="103"/>
      <c r="AG63" s="103"/>
      <c r="AH63" s="103"/>
      <c r="AI63" s="103"/>
      <c r="AJ63" s="103"/>
      <c r="AK63" s="103"/>
      <c r="AL63" s="103"/>
      <c r="AM63" s="103"/>
      <c r="AN63" s="103"/>
      <c r="AO63" s="103"/>
      <c r="AP63" s="105">
        <f t="shared" si="14"/>
        <v>0.50000000000000033</v>
      </c>
      <c r="AQ63" s="103"/>
      <c r="AR63" s="103"/>
      <c r="AS63" s="103"/>
      <c r="AT63" s="103"/>
      <c r="AU63" s="103"/>
      <c r="AV63" s="103"/>
      <c r="AW63" s="103"/>
      <c r="AX63" s="103"/>
      <c r="AY63" s="103"/>
    </row>
    <row r="64" spans="1:51" customFormat="1" ht="13" thickBot="1">
      <c r="A64" s="4"/>
      <c r="B64" s="29" t="s">
        <v>99</v>
      </c>
      <c r="C64" s="200">
        <v>0</v>
      </c>
      <c r="D64" s="200">
        <v>0</v>
      </c>
      <c r="E64" s="7">
        <f t="shared" si="15"/>
        <v>0</v>
      </c>
      <c r="F64" s="7">
        <f t="shared" si="15"/>
        <v>0</v>
      </c>
      <c r="G64" s="7">
        <f t="shared" si="16"/>
        <v>6</v>
      </c>
      <c r="H64" s="7" t="b">
        <f t="shared" si="17"/>
        <v>0</v>
      </c>
      <c r="I64" s="7" t="b">
        <f t="shared" si="18"/>
        <v>0</v>
      </c>
      <c r="J64" s="7" t="b">
        <f t="shared" si="19"/>
        <v>0</v>
      </c>
      <c r="K64" s="7">
        <f t="shared" si="20"/>
        <v>10</v>
      </c>
      <c r="L64" s="7" t="b">
        <f t="shared" si="21"/>
        <v>0</v>
      </c>
      <c r="M64" s="7" t="b">
        <f t="shared" si="22"/>
        <v>0</v>
      </c>
      <c r="N64" s="7" t="b">
        <f t="shared" si="23"/>
        <v>0</v>
      </c>
      <c r="O64" s="60">
        <f t="shared" si="24"/>
        <v>24</v>
      </c>
      <c r="P64" s="7">
        <v>0</v>
      </c>
      <c r="Q64" s="7">
        <f t="shared" si="26"/>
        <v>24</v>
      </c>
      <c r="R64" s="30"/>
      <c r="S64" s="30"/>
      <c r="T64" s="31"/>
      <c r="U64" s="4"/>
      <c r="V64" s="103"/>
      <c r="W64" s="103"/>
      <c r="X64" s="191"/>
      <c r="Y64" s="192">
        <v>17</v>
      </c>
      <c r="Z64" s="193">
        <f>'Avoided Costs Master'!R36</f>
        <v>153.87525359257236</v>
      </c>
      <c r="AA64" s="193"/>
      <c r="AB64" s="103"/>
      <c r="AC64" s="103"/>
      <c r="AD64" s="103"/>
      <c r="AE64" s="103"/>
      <c r="AF64" s="103"/>
      <c r="AG64" s="103"/>
      <c r="AH64" s="103"/>
      <c r="AI64" s="103"/>
      <c r="AJ64" s="103"/>
      <c r="AK64" s="103"/>
      <c r="AL64" s="103"/>
      <c r="AM64" s="103"/>
      <c r="AN64" s="103"/>
      <c r="AO64" s="103"/>
      <c r="AP64" s="105">
        <f t="shared" si="14"/>
        <v>0.51041666666666696</v>
      </c>
      <c r="AQ64" s="103"/>
      <c r="AR64" s="103"/>
      <c r="AS64" s="103"/>
      <c r="AT64" s="103"/>
      <c r="AU64" s="103"/>
      <c r="AV64" s="103"/>
      <c r="AW64" s="103"/>
      <c r="AX64" s="103"/>
      <c r="AY64" s="103"/>
    </row>
    <row r="65" spans="1:51" customFormat="1">
      <c r="A65" s="4"/>
      <c r="B65" s="5"/>
      <c r="C65" s="5"/>
      <c r="D65" s="5"/>
      <c r="E65" s="32"/>
      <c r="F65" s="32"/>
      <c r="G65" s="32"/>
      <c r="H65" s="32"/>
      <c r="I65" s="33"/>
      <c r="J65" s="33"/>
      <c r="K65" s="33"/>
      <c r="L65" s="33"/>
      <c r="M65" s="33"/>
      <c r="N65" s="33"/>
      <c r="O65" s="5"/>
      <c r="P65" s="33">
        <f>SUM(P58:P64)</f>
        <v>96</v>
      </c>
      <c r="Q65" s="33">
        <f>SUM(Q58:Q64)</f>
        <v>72</v>
      </c>
      <c r="R65" s="34"/>
      <c r="S65" s="34"/>
      <c r="T65" s="34"/>
      <c r="U65" s="4"/>
      <c r="V65" s="103"/>
      <c r="W65" s="103"/>
      <c r="X65" s="191"/>
      <c r="Y65" s="192">
        <v>18</v>
      </c>
      <c r="Z65" s="193">
        <f>'Avoided Costs Master'!R37</f>
        <v>156.95275866442381</v>
      </c>
      <c r="AA65" s="193"/>
      <c r="AB65" s="103"/>
      <c r="AC65" s="103"/>
      <c r="AD65" s="103"/>
      <c r="AE65" s="103"/>
      <c r="AF65" s="103"/>
      <c r="AG65" s="103"/>
      <c r="AH65" s="103"/>
      <c r="AI65" s="103"/>
      <c r="AJ65" s="103"/>
      <c r="AK65" s="103"/>
      <c r="AL65" s="103"/>
      <c r="AM65" s="103"/>
      <c r="AN65" s="103"/>
      <c r="AO65" s="103"/>
      <c r="AP65" s="105">
        <f t="shared" si="14"/>
        <v>0.52083333333333359</v>
      </c>
      <c r="AQ65" s="103"/>
      <c r="AR65" s="103"/>
      <c r="AS65" s="103"/>
      <c r="AT65" s="103"/>
      <c r="AU65" s="103"/>
      <c r="AV65" s="103"/>
      <c r="AW65" s="103"/>
      <c r="AX65" s="103"/>
      <c r="AY65" s="103"/>
    </row>
    <row r="66" spans="1:51" customFormat="1">
      <c r="A66" s="4"/>
      <c r="B66" s="5"/>
      <c r="C66" s="5"/>
      <c r="D66" s="5"/>
      <c r="E66" s="32"/>
      <c r="F66" s="32"/>
      <c r="G66" s="32"/>
      <c r="H66" s="32"/>
      <c r="I66" s="35"/>
      <c r="J66" s="35"/>
      <c r="K66" s="32"/>
      <c r="L66" s="32"/>
      <c r="M66" s="32"/>
      <c r="N66" s="32"/>
      <c r="O66" s="5"/>
      <c r="P66" s="35">
        <f>P65*T61</f>
        <v>5005.7280000000001</v>
      </c>
      <c r="Q66" s="35">
        <f>T61*Q65</f>
        <v>3754.2960000000003</v>
      </c>
      <c r="R66" s="34"/>
      <c r="S66" s="34"/>
      <c r="T66" s="34"/>
      <c r="U66" s="4"/>
      <c r="V66" s="103"/>
      <c r="W66" s="103"/>
      <c r="X66" s="194"/>
      <c r="Y66" s="192">
        <v>19</v>
      </c>
      <c r="Z66" s="193">
        <f>'Avoided Costs Master'!R38</f>
        <v>156.95275866442381</v>
      </c>
      <c r="AA66" s="193"/>
      <c r="AB66" s="103"/>
      <c r="AC66" s="103"/>
      <c r="AD66" s="103"/>
      <c r="AE66" s="103"/>
      <c r="AF66" s="103"/>
      <c r="AG66" s="103"/>
      <c r="AH66" s="103"/>
      <c r="AI66" s="103"/>
      <c r="AJ66" s="103"/>
      <c r="AK66" s="103"/>
      <c r="AL66" s="103"/>
      <c r="AM66" s="103"/>
      <c r="AN66" s="103"/>
      <c r="AO66" s="103"/>
      <c r="AP66" s="105">
        <f t="shared" si="14"/>
        <v>0.53125000000000022</v>
      </c>
      <c r="AQ66" s="103"/>
      <c r="AR66" s="103"/>
      <c r="AS66" s="103"/>
      <c r="AT66" s="103"/>
      <c r="AU66" s="103"/>
      <c r="AV66" s="103"/>
      <c r="AW66" s="103"/>
      <c r="AX66" s="103"/>
      <c r="AY66" s="103"/>
    </row>
    <row r="67" spans="1:51" customFormat="1" ht="6" customHeight="1">
      <c r="A67" s="4"/>
      <c r="B67" s="4"/>
      <c r="C67" s="4"/>
      <c r="D67" s="4"/>
      <c r="E67" s="6"/>
      <c r="F67" s="6"/>
      <c r="G67" s="6"/>
      <c r="H67" s="6"/>
      <c r="I67" s="36"/>
      <c r="J67" s="36"/>
      <c r="K67" s="6"/>
      <c r="L67" s="6"/>
      <c r="M67" s="6"/>
      <c r="N67" s="6"/>
      <c r="O67" s="4"/>
      <c r="P67" s="36"/>
      <c r="Q67" s="36"/>
      <c r="R67" s="4"/>
      <c r="S67" s="4"/>
      <c r="T67" s="4"/>
      <c r="U67" s="4"/>
      <c r="V67" s="103"/>
      <c r="W67" s="103"/>
      <c r="X67" s="194"/>
      <c r="Y67" s="192">
        <v>20</v>
      </c>
      <c r="Z67" s="193">
        <f>'Avoided Costs Master'!R39</f>
        <v>156.95275866442381</v>
      </c>
      <c r="AA67" s="193"/>
      <c r="AB67" s="103"/>
      <c r="AC67" s="103"/>
      <c r="AD67" s="103"/>
      <c r="AE67" s="103"/>
      <c r="AF67" s="103"/>
      <c r="AG67" s="103"/>
      <c r="AH67" s="103"/>
      <c r="AI67" s="103"/>
      <c r="AJ67" s="103"/>
      <c r="AK67" s="103"/>
      <c r="AL67" s="103"/>
      <c r="AM67" s="103"/>
      <c r="AN67" s="103"/>
      <c r="AO67" s="103"/>
      <c r="AP67" s="105">
        <f t="shared" si="14"/>
        <v>0.54166666666666685</v>
      </c>
      <c r="AQ67" s="103"/>
      <c r="AR67" s="103"/>
      <c r="AS67" s="103"/>
      <c r="AT67" s="103"/>
      <c r="AU67" s="103"/>
      <c r="AV67" s="103"/>
      <c r="AW67" s="103"/>
      <c r="AX67" s="103"/>
      <c r="AY67" s="103"/>
    </row>
    <row r="68" spans="1:51" ht="11.5" customHeight="1" thickBot="1">
      <c r="A68" s="4"/>
      <c r="B68" s="4"/>
      <c r="C68" s="4"/>
      <c r="D68" s="4"/>
      <c r="E68" s="4"/>
      <c r="F68" s="4"/>
      <c r="G68" s="4"/>
      <c r="H68" s="37"/>
      <c r="I68" s="38"/>
      <c r="J68" s="4"/>
      <c r="K68" s="4"/>
      <c r="L68" s="4"/>
      <c r="M68" s="4"/>
      <c r="N68" s="4"/>
      <c r="O68" s="4"/>
      <c r="P68" s="4"/>
      <c r="Q68" s="4"/>
      <c r="R68" s="4"/>
      <c r="S68" s="4"/>
      <c r="T68" s="4"/>
      <c r="U68" s="4"/>
      <c r="X68" s="194"/>
      <c r="Y68" s="192">
        <v>21</v>
      </c>
      <c r="Z68" s="193">
        <f>'Avoided Costs Master'!R40</f>
        <v>156.95275866442381</v>
      </c>
      <c r="AA68" s="193"/>
      <c r="AP68" s="105">
        <f t="shared" si="14"/>
        <v>0.55208333333333348</v>
      </c>
    </row>
    <row r="69" spans="1:51" ht="16.5" customHeight="1" thickBot="1">
      <c r="A69" s="4"/>
      <c r="B69" s="263" t="s">
        <v>101</v>
      </c>
      <c r="C69" s="264"/>
      <c r="D69" s="4"/>
      <c r="E69" s="4"/>
      <c r="F69" s="4"/>
      <c r="G69" s="4"/>
      <c r="H69" s="4"/>
      <c r="I69" s="4"/>
      <c r="J69" s="4"/>
      <c r="K69" s="4"/>
      <c r="L69" s="4"/>
      <c r="M69" s="4"/>
      <c r="N69" s="4"/>
      <c r="O69" s="4"/>
      <c r="P69" s="4"/>
      <c r="Q69" s="4"/>
      <c r="R69" s="39" t="s">
        <v>110</v>
      </c>
      <c r="S69" s="265">
        <f>SUM(T9,T47)</f>
        <v>0</v>
      </c>
      <c r="T69" s="266"/>
      <c r="U69" s="4"/>
      <c r="X69" s="194"/>
      <c r="Y69" s="192">
        <v>22</v>
      </c>
      <c r="Z69" s="193">
        <f>'Avoided Costs Master'!R41</f>
        <v>156.95275866442381</v>
      </c>
      <c r="AA69" s="193"/>
      <c r="AP69" s="105">
        <f t="shared" si="14"/>
        <v>0.56250000000000011</v>
      </c>
    </row>
    <row r="70" spans="1:51" ht="16" thickBot="1">
      <c r="A70" s="4"/>
      <c r="B70" s="272"/>
      <c r="C70" s="273"/>
      <c r="D70" s="4"/>
      <c r="E70" s="4"/>
      <c r="F70" s="4"/>
      <c r="G70" s="4"/>
      <c r="H70" s="4"/>
      <c r="I70" s="4"/>
      <c r="J70" s="4"/>
      <c r="K70" s="4"/>
      <c r="L70" s="4"/>
      <c r="M70" s="4"/>
      <c r="N70" s="4"/>
      <c r="O70" s="4"/>
      <c r="P70" s="4"/>
      <c r="Q70" s="4"/>
      <c r="R70" s="39" t="s">
        <v>103</v>
      </c>
      <c r="S70" s="265">
        <f>S69+'Custom pg1'!S48:T48</f>
        <v>0</v>
      </c>
      <c r="T70" s="266"/>
      <c r="U70" s="4"/>
      <c r="X70" s="194"/>
      <c r="Y70" s="192">
        <v>23</v>
      </c>
      <c r="Z70" s="193">
        <f>'Avoided Costs Master'!R42</f>
        <v>156.95275866442381</v>
      </c>
      <c r="AA70" s="193"/>
      <c r="AP70" s="105">
        <f t="shared" si="14"/>
        <v>0.57291666666666674</v>
      </c>
    </row>
    <row r="71" spans="1:51" ht="14.5">
      <c r="A71" s="4"/>
      <c r="B71" s="4"/>
      <c r="C71" s="4"/>
      <c r="D71" s="4"/>
      <c r="E71" s="4"/>
      <c r="F71" s="4"/>
      <c r="G71" s="4"/>
      <c r="H71" s="4"/>
      <c r="I71" s="4"/>
      <c r="J71" s="4"/>
      <c r="K71" s="4"/>
      <c r="L71" s="4"/>
      <c r="M71" s="4"/>
      <c r="N71" s="4"/>
      <c r="O71" s="40"/>
      <c r="P71" s="40"/>
      <c r="Q71" s="40"/>
      <c r="R71" s="267" t="str">
        <f>IF(S70&gt;=87500,"Caps at customer cap of $87,500","")</f>
        <v/>
      </c>
      <c r="S71" s="267"/>
      <c r="T71" s="267"/>
      <c r="U71" s="4"/>
      <c r="X71" s="194"/>
      <c r="Y71" s="192">
        <v>24</v>
      </c>
      <c r="Z71" s="193">
        <f>'Avoided Costs Master'!R43</f>
        <v>156.95275866442381</v>
      </c>
      <c r="AA71" s="193"/>
      <c r="AP71" s="105">
        <f t="shared" si="14"/>
        <v>0.58333333333333337</v>
      </c>
    </row>
    <row r="72" spans="1:51" ht="15.5">
      <c r="A72" s="256"/>
      <c r="B72" s="256"/>
      <c r="C72" s="256"/>
      <c r="D72" s="256"/>
      <c r="E72" s="256"/>
      <c r="F72" s="256"/>
      <c r="G72" s="256"/>
      <c r="H72" s="256"/>
      <c r="I72" s="256"/>
      <c r="J72" s="256"/>
      <c r="K72" s="256"/>
      <c r="L72" s="256"/>
      <c r="M72" s="256"/>
      <c r="N72" s="256"/>
      <c r="O72" s="256"/>
      <c r="P72" s="256"/>
      <c r="Q72" s="256"/>
      <c r="R72" s="256"/>
      <c r="S72" s="256"/>
      <c r="T72" s="256"/>
      <c r="U72" s="256"/>
      <c r="X72" s="194"/>
      <c r="Y72" s="192">
        <v>25</v>
      </c>
      <c r="Z72" s="193">
        <f>'Avoided Costs Master'!R44</f>
        <v>156.95275866442381</v>
      </c>
      <c r="AA72" s="193"/>
      <c r="AP72" s="105">
        <f t="shared" si="14"/>
        <v>0.59375</v>
      </c>
    </row>
    <row r="73" spans="1:51" hidden="1">
      <c r="X73" s="194"/>
      <c r="Y73" s="192">
        <v>26</v>
      </c>
      <c r="Z73" s="193">
        <f>'Avoided Costs Master'!R45</f>
        <v>156.95275866442381</v>
      </c>
      <c r="AA73" s="193"/>
      <c r="AP73" s="105">
        <f t="shared" si="14"/>
        <v>0.60416666666666663</v>
      </c>
    </row>
    <row r="74" spans="1:51" hidden="1">
      <c r="X74" s="194"/>
      <c r="Y74" s="192">
        <v>27</v>
      </c>
      <c r="Z74" s="193">
        <f>'Avoided Costs Master'!R46</f>
        <v>156.95275866442381</v>
      </c>
      <c r="AA74" s="193"/>
      <c r="AP74" s="105">
        <f t="shared" si="14"/>
        <v>0.61458333333333326</v>
      </c>
    </row>
    <row r="75" spans="1:51" hidden="1">
      <c r="X75" s="194"/>
      <c r="Y75" s="192">
        <v>28</v>
      </c>
      <c r="Z75" s="193">
        <f>'Avoided Costs Master'!R47</f>
        <v>156.95275866442381</v>
      </c>
      <c r="AA75" s="193"/>
      <c r="AP75" s="105">
        <f t="shared" si="14"/>
        <v>0.62499999999999989</v>
      </c>
    </row>
    <row r="76" spans="1:51" hidden="1">
      <c r="X76" s="194"/>
      <c r="Y76" s="192">
        <v>29</v>
      </c>
      <c r="Z76" s="193">
        <f>'Avoided Costs Master'!R48</f>
        <v>156.95275866442381</v>
      </c>
      <c r="AA76" s="193"/>
      <c r="AP76" s="105">
        <f t="shared" si="14"/>
        <v>0.63541666666666652</v>
      </c>
    </row>
    <row r="77" spans="1:51" hidden="1">
      <c r="X77" s="194"/>
      <c r="Y77" s="192">
        <v>30</v>
      </c>
      <c r="Z77" s="193">
        <f>'Avoided Costs Master'!R49</f>
        <v>156.95275866442381</v>
      </c>
      <c r="AA77" s="193"/>
      <c r="AP77" s="105">
        <f t="shared" si="14"/>
        <v>0.64583333333333315</v>
      </c>
    </row>
    <row r="78" spans="1:51" hidden="1">
      <c r="X78" s="194"/>
      <c r="Y78" s="192"/>
      <c r="Z78" s="195"/>
      <c r="AA78" s="195"/>
      <c r="AP78" s="105">
        <f t="shared" si="14"/>
        <v>0.65624999999999978</v>
      </c>
    </row>
    <row r="79" spans="1:51" hidden="1">
      <c r="X79" s="196"/>
      <c r="Y79" s="196"/>
      <c r="Z79" s="196"/>
      <c r="AA79" s="196"/>
      <c r="AP79" s="105">
        <f t="shared" si="14"/>
        <v>0.66666666666666641</v>
      </c>
    </row>
    <row r="80" spans="1:51" hidden="1">
      <c r="X80" s="274">
        <v>7.8299999999999995E-2</v>
      </c>
      <c r="Y80" s="275"/>
      <c r="Z80" s="197" t="s">
        <v>104</v>
      </c>
      <c r="AA80" s="196"/>
      <c r="AP80" s="105">
        <f t="shared" ref="AP80:AP110" si="27">AP79+((15/60)/24)</f>
        <v>0.67708333333333304</v>
      </c>
    </row>
    <row r="81" spans="24:42" hidden="1">
      <c r="X81" s="269">
        <v>0.1069</v>
      </c>
      <c r="Y81" s="269"/>
      <c r="Z81" s="198" t="s">
        <v>105</v>
      </c>
      <c r="AA81" s="196"/>
      <c r="AP81" s="105">
        <f t="shared" si="27"/>
        <v>0.68749999999999967</v>
      </c>
    </row>
    <row r="82" spans="24:42" hidden="1">
      <c r="X82" s="269">
        <v>0.1069</v>
      </c>
      <c r="Y82" s="269"/>
      <c r="Z82" s="198" t="s">
        <v>106</v>
      </c>
      <c r="AA82" s="196"/>
      <c r="AP82" s="105">
        <f t="shared" si="27"/>
        <v>0.6979166666666663</v>
      </c>
    </row>
    <row r="83" spans="24:42" hidden="1">
      <c r="X83" s="269">
        <v>0.15</v>
      </c>
      <c r="Y83" s="269"/>
      <c r="Z83" s="198" t="s">
        <v>107</v>
      </c>
      <c r="AA83" s="196"/>
      <c r="AP83" s="105">
        <f t="shared" si="27"/>
        <v>0.70833333333333293</v>
      </c>
    </row>
    <row r="84" spans="24:42" hidden="1">
      <c r="Z84" s="103"/>
      <c r="AA84" s="196"/>
      <c r="AP84" s="105">
        <f t="shared" si="27"/>
        <v>0.71874999999999956</v>
      </c>
    </row>
    <row r="85" spans="24:42" hidden="1">
      <c r="Z85" s="103"/>
      <c r="AA85" s="196"/>
      <c r="AP85" s="105">
        <f t="shared" si="27"/>
        <v>0.72916666666666619</v>
      </c>
    </row>
    <row r="86" spans="24:42" hidden="1">
      <c r="AP86" s="105">
        <f t="shared" si="27"/>
        <v>0.73958333333333282</v>
      </c>
    </row>
    <row r="87" spans="24:42" hidden="1">
      <c r="AP87" s="105">
        <f t="shared" si="27"/>
        <v>0.74999999999999944</v>
      </c>
    </row>
    <row r="88" spans="24:42" hidden="1">
      <c r="AP88" s="105">
        <f t="shared" si="27"/>
        <v>0.76041666666666607</v>
      </c>
    </row>
    <row r="89" spans="24:42" hidden="1">
      <c r="AP89" s="105">
        <f t="shared" si="27"/>
        <v>0.7708333333333327</v>
      </c>
    </row>
    <row r="90" spans="24:42" hidden="1">
      <c r="AP90" s="105">
        <f t="shared" si="27"/>
        <v>0.78124999999999933</v>
      </c>
    </row>
    <row r="91" spans="24:42" hidden="1">
      <c r="AP91" s="105">
        <f t="shared" si="27"/>
        <v>0.79166666666666596</v>
      </c>
    </row>
    <row r="92" spans="24:42" hidden="1">
      <c r="AP92" s="105">
        <f t="shared" si="27"/>
        <v>0.80208333333333259</v>
      </c>
    </row>
    <row r="93" spans="24:42" hidden="1">
      <c r="AP93" s="105">
        <f t="shared" si="27"/>
        <v>0.81249999999999922</v>
      </c>
    </row>
    <row r="94" spans="24:42" hidden="1">
      <c r="AP94" s="105">
        <f t="shared" si="27"/>
        <v>0.82291666666666585</v>
      </c>
    </row>
    <row r="95" spans="24:42" hidden="1">
      <c r="AP95" s="105">
        <f t="shared" si="27"/>
        <v>0.83333333333333248</v>
      </c>
    </row>
    <row r="96" spans="24:42" hidden="1">
      <c r="AP96" s="105">
        <f t="shared" si="27"/>
        <v>0.84374999999999911</v>
      </c>
    </row>
    <row r="97" spans="42:42" hidden="1">
      <c r="AP97" s="105">
        <f t="shared" si="27"/>
        <v>0.85416666666666574</v>
      </c>
    </row>
    <row r="98" spans="42:42" hidden="1">
      <c r="AP98" s="105">
        <f t="shared" si="27"/>
        <v>0.86458333333333237</v>
      </c>
    </row>
    <row r="99" spans="42:42" hidden="1">
      <c r="AP99" s="105">
        <f t="shared" si="27"/>
        <v>0.874999999999999</v>
      </c>
    </row>
    <row r="100" spans="42:42" hidden="1">
      <c r="AP100" s="105">
        <f t="shared" si="27"/>
        <v>0.88541666666666563</v>
      </c>
    </row>
    <row r="101" spans="42:42" hidden="1">
      <c r="AP101" s="105">
        <f t="shared" si="27"/>
        <v>0.89583333333333226</v>
      </c>
    </row>
    <row r="102" spans="42:42" hidden="1">
      <c r="AP102" s="105">
        <f t="shared" si="27"/>
        <v>0.90624999999999889</v>
      </c>
    </row>
    <row r="103" spans="42:42" hidden="1">
      <c r="AP103" s="105">
        <f t="shared" si="27"/>
        <v>0.91666666666666552</v>
      </c>
    </row>
    <row r="104" spans="42:42" hidden="1">
      <c r="AP104" s="105">
        <f t="shared" si="27"/>
        <v>0.92708333333333215</v>
      </c>
    </row>
    <row r="105" spans="42:42" hidden="1">
      <c r="AP105" s="105">
        <f t="shared" si="27"/>
        <v>0.93749999999999878</v>
      </c>
    </row>
    <row r="106" spans="42:42" hidden="1">
      <c r="AP106" s="105">
        <f t="shared" si="27"/>
        <v>0.94791666666666541</v>
      </c>
    </row>
    <row r="107" spans="42:42" hidden="1">
      <c r="AP107" s="105">
        <f t="shared" si="27"/>
        <v>0.95833333333333204</v>
      </c>
    </row>
    <row r="108" spans="42:42" hidden="1">
      <c r="AP108" s="105">
        <f t="shared" si="27"/>
        <v>0.96874999999999867</v>
      </c>
    </row>
    <row r="109" spans="42:42" hidden="1">
      <c r="AP109" s="105">
        <f t="shared" si="27"/>
        <v>0.9791666666666653</v>
      </c>
    </row>
    <row r="110" spans="42:42" hidden="1">
      <c r="AP110" s="105">
        <f t="shared" si="27"/>
        <v>0.98958333333333193</v>
      </c>
    </row>
    <row r="111" spans="42:42" hidden="1">
      <c r="AP111" s="104"/>
    </row>
    <row r="112" spans="42:42" hidden="1">
      <c r="AP112" s="104"/>
    </row>
    <row r="113" spans="42:42" hidden="1">
      <c r="AP113" s="104"/>
    </row>
    <row r="114" spans="42:42" hidden="1">
      <c r="AP114" s="104"/>
    </row>
    <row r="115" spans="42:42" hidden="1">
      <c r="AP115" s="104"/>
    </row>
    <row r="116" spans="42:42" hidden="1">
      <c r="AP116" s="104"/>
    </row>
    <row r="117" spans="42:42" hidden="1">
      <c r="AP117" s="104"/>
    </row>
    <row r="118" spans="42:42" hidden="1">
      <c r="AP118" s="104"/>
    </row>
    <row r="119" spans="42:42" hidden="1">
      <c r="AP119" s="104"/>
    </row>
    <row r="120" spans="42:42" hidden="1">
      <c r="AP120" s="104"/>
    </row>
    <row r="121" spans="42:42" hidden="1">
      <c r="AP121" s="104"/>
    </row>
    <row r="122" spans="42:42" hidden="1">
      <c r="AP122" s="104"/>
    </row>
    <row r="123" spans="42:42" hidden="1">
      <c r="AP123" s="104"/>
    </row>
    <row r="124" spans="42:42" hidden="1">
      <c r="AP124" s="105"/>
    </row>
    <row r="125" spans="42:42" hidden="1">
      <c r="AP125" s="105"/>
    </row>
    <row r="126" spans="42:42" hidden="1">
      <c r="AP126" s="105"/>
    </row>
    <row r="127" spans="42:42" hidden="1">
      <c r="AP127" s="105"/>
    </row>
    <row r="128" spans="42:42" hidden="1">
      <c r="AP128" s="105"/>
    </row>
    <row r="129" spans="42:42" hidden="1">
      <c r="AP129" s="105"/>
    </row>
    <row r="130" spans="42:42" hidden="1">
      <c r="AP130" s="105"/>
    </row>
    <row r="131" spans="42:42" hidden="1">
      <c r="AP131" s="105"/>
    </row>
    <row r="132" spans="42:42" hidden="1">
      <c r="AP132" s="105"/>
    </row>
    <row r="133" spans="42:42" hidden="1">
      <c r="AP133" s="105"/>
    </row>
    <row r="134" spans="42:42" hidden="1">
      <c r="AP134" s="105"/>
    </row>
    <row r="135" spans="42:42" hidden="1">
      <c r="AP135" s="105"/>
    </row>
    <row r="136" spans="42:42" hidden="1">
      <c r="AP136" s="105"/>
    </row>
    <row r="137" spans="42:42" hidden="1">
      <c r="AP137" s="105"/>
    </row>
    <row r="138" spans="42:42" hidden="1">
      <c r="AP138" s="105"/>
    </row>
    <row r="139" spans="42:42" hidden="1">
      <c r="AP139" s="105"/>
    </row>
    <row r="140" spans="42:42" hidden="1">
      <c r="AP140" s="105"/>
    </row>
    <row r="141" spans="42:42" hidden="1">
      <c r="AP141" s="105"/>
    </row>
    <row r="142" spans="42:42" hidden="1">
      <c r="AP142" s="105"/>
    </row>
    <row r="143" spans="42:42" hidden="1">
      <c r="AP143" s="105"/>
    </row>
    <row r="144" spans="42:42" hidden="1">
      <c r="AP144" s="105"/>
    </row>
    <row r="145" spans="42:42" hidden="1">
      <c r="AP145" s="105"/>
    </row>
    <row r="146" spans="42:42" hidden="1">
      <c r="AP146" s="105"/>
    </row>
    <row r="147" spans="42:42" hidden="1">
      <c r="AP147" s="105"/>
    </row>
    <row r="148" spans="42:42" hidden="1">
      <c r="AP148" s="105"/>
    </row>
    <row r="149" spans="42:42" hidden="1">
      <c r="AP149" s="105"/>
    </row>
    <row r="150" spans="42:42" hidden="1">
      <c r="AP150" s="105"/>
    </row>
    <row r="151" spans="42:42" hidden="1">
      <c r="AP151" s="105"/>
    </row>
    <row r="152" spans="42:42" hidden="1">
      <c r="AP152" s="105"/>
    </row>
    <row r="153" spans="42:42" hidden="1">
      <c r="AP153" s="105"/>
    </row>
    <row r="154" spans="42:42" hidden="1">
      <c r="AP154" s="105"/>
    </row>
    <row r="155" spans="42:42" hidden="1">
      <c r="AP155" s="105"/>
    </row>
    <row r="156" spans="42:42" hidden="1">
      <c r="AP156" s="105"/>
    </row>
    <row r="157" spans="42:42" hidden="1">
      <c r="AP157" s="105"/>
    </row>
    <row r="158" spans="42:42" hidden="1">
      <c r="AP158" s="105"/>
    </row>
    <row r="159" spans="42:42" hidden="1">
      <c r="AP159" s="105"/>
    </row>
    <row r="160" spans="42:42" hidden="1">
      <c r="AP160" s="105"/>
    </row>
    <row r="161" spans="42:42" hidden="1">
      <c r="AP161" s="105"/>
    </row>
    <row r="162" spans="42:42" hidden="1">
      <c r="AP162" s="105"/>
    </row>
    <row r="163" spans="42:42" hidden="1">
      <c r="AP163" s="105"/>
    </row>
    <row r="164" spans="42:42" hidden="1">
      <c r="AP164" s="105"/>
    </row>
    <row r="165" spans="42:42" hidden="1">
      <c r="AP165" s="105"/>
    </row>
    <row r="166" spans="42:42" hidden="1">
      <c r="AP166" s="105"/>
    </row>
    <row r="167" spans="42:42" hidden="1">
      <c r="AP167" s="105"/>
    </row>
    <row r="168" spans="42:42" hidden="1">
      <c r="AP168" s="105"/>
    </row>
    <row r="169" spans="42:42" hidden="1">
      <c r="AP169" s="105"/>
    </row>
    <row r="170" spans="42:42" hidden="1">
      <c r="AP170" s="105"/>
    </row>
    <row r="171" spans="42:42" hidden="1">
      <c r="AP171" s="105"/>
    </row>
    <row r="172" spans="42:42" hidden="1">
      <c r="AP172" s="105"/>
    </row>
    <row r="173" spans="42:42" hidden="1">
      <c r="AP173" s="105"/>
    </row>
    <row r="174" spans="42:42" hidden="1">
      <c r="AP174" s="105"/>
    </row>
    <row r="175" spans="42:42" hidden="1">
      <c r="AP175" s="105"/>
    </row>
    <row r="176" spans="42:42" hidden="1">
      <c r="AP176" s="105"/>
    </row>
    <row r="177" spans="42:42" hidden="1">
      <c r="AP177" s="105"/>
    </row>
    <row r="178" spans="42:42" hidden="1">
      <c r="AP178" s="105"/>
    </row>
    <row r="179" spans="42:42" hidden="1">
      <c r="AP179" s="105"/>
    </row>
    <row r="180" spans="42:42" hidden="1">
      <c r="AP180" s="105"/>
    </row>
    <row r="181" spans="42:42" hidden="1">
      <c r="AP181" s="105"/>
    </row>
    <row r="182" spans="42:42" hidden="1">
      <c r="AP182" s="105"/>
    </row>
    <row r="183" spans="42:42" hidden="1">
      <c r="AP183" s="105"/>
    </row>
    <row r="184" spans="42:42" hidden="1">
      <c r="AP184" s="105"/>
    </row>
    <row r="185" spans="42:42" hidden="1">
      <c r="AP185" s="105"/>
    </row>
    <row r="186" spans="42:42" hidden="1">
      <c r="AP186" s="105"/>
    </row>
    <row r="187" spans="42:42" hidden="1">
      <c r="AP187" s="105"/>
    </row>
    <row r="188" spans="42:42" hidden="1">
      <c r="AP188" s="105"/>
    </row>
    <row r="189" spans="42:42" hidden="1">
      <c r="AP189" s="105"/>
    </row>
    <row r="190" spans="42:42" hidden="1">
      <c r="AP190" s="105"/>
    </row>
    <row r="191" spans="42:42" hidden="1">
      <c r="AP191" s="105"/>
    </row>
    <row r="192" spans="42:42" hidden="1">
      <c r="AP192" s="105"/>
    </row>
    <row r="193" spans="42:42" hidden="1">
      <c r="AP193" s="105"/>
    </row>
    <row r="194" spans="42:42" hidden="1">
      <c r="AP194" s="105"/>
    </row>
    <row r="195" spans="42:42" hidden="1">
      <c r="AP195" s="105"/>
    </row>
    <row r="196" spans="42:42" hidden="1">
      <c r="AP196" s="105"/>
    </row>
    <row r="197" spans="42:42" hidden="1">
      <c r="AP197" s="105"/>
    </row>
    <row r="198" spans="42:42" hidden="1">
      <c r="AP198" s="105"/>
    </row>
    <row r="199" spans="42:42" hidden="1">
      <c r="AP199" s="105"/>
    </row>
    <row r="200" spans="42:42" hidden="1">
      <c r="AP200" s="105"/>
    </row>
    <row r="201" spans="42:42" hidden="1">
      <c r="AP201" s="105"/>
    </row>
    <row r="202" spans="42:42" hidden="1">
      <c r="AP202" s="105"/>
    </row>
    <row r="203" spans="42:42" hidden="1">
      <c r="AP203" s="105"/>
    </row>
    <row r="204" spans="42:42" hidden="1">
      <c r="AP204" s="105"/>
    </row>
    <row r="205" spans="42:42" hidden="1">
      <c r="AP205" s="105"/>
    </row>
    <row r="206" spans="42:42" hidden="1">
      <c r="AP206" s="105"/>
    </row>
    <row r="207" spans="42:42" hidden="1">
      <c r="AP207" s="105"/>
    </row>
    <row r="208" spans="42:42" hidden="1">
      <c r="AP208" s="105"/>
    </row>
    <row r="209" spans="42:42" hidden="1">
      <c r="AP209" s="105"/>
    </row>
    <row r="210" spans="42:42" hidden="1">
      <c r="AP210" s="105"/>
    </row>
    <row r="211" spans="42:42" hidden="1">
      <c r="AP211" s="105"/>
    </row>
    <row r="212" spans="42:42" hidden="1">
      <c r="AP212" s="105"/>
    </row>
    <row r="213" spans="42:42" hidden="1">
      <c r="AP213" s="105"/>
    </row>
    <row r="214" spans="42:42" hidden="1">
      <c r="AP214" s="105"/>
    </row>
    <row r="215" spans="42:42" hidden="1">
      <c r="AP215" s="105"/>
    </row>
  </sheetData>
  <sheetProtection algorithmName="SHA-512" hashValue="ZD2et1zN6Fq7Q5qsQU2hS+A9E0CiMqAy/yenTXgftI81Hn06i3gkOv+ZRMDkAXL35KF4tPevPwt8G13N+U/CwA==" saltValue="qQDSMpA0PMd7ZLvWY6Bi7g==" spinCount="100000" sheet="1" objects="1" scenarios="1" selectLockedCells="1"/>
  <mergeCells count="52">
    <mergeCell ref="B56:T56"/>
    <mergeCell ref="A58:A59"/>
    <mergeCell ref="X82:Y82"/>
    <mergeCell ref="X83:Y83"/>
    <mergeCell ref="B70:C70"/>
    <mergeCell ref="S70:T70"/>
    <mergeCell ref="R71:T71"/>
    <mergeCell ref="A72:U72"/>
    <mergeCell ref="X80:Y80"/>
    <mergeCell ref="X81:Y81"/>
    <mergeCell ref="B69:C69"/>
    <mergeCell ref="S69:T69"/>
    <mergeCell ref="R47:S47"/>
    <mergeCell ref="R54:S54"/>
    <mergeCell ref="T54:T55"/>
    <mergeCell ref="R55:S55"/>
    <mergeCell ref="B44:O55"/>
    <mergeCell ref="R44:S44"/>
    <mergeCell ref="R49:S49"/>
    <mergeCell ref="R50:S50"/>
    <mergeCell ref="R51:S51"/>
    <mergeCell ref="R52:S52"/>
    <mergeCell ref="R53:S53"/>
    <mergeCell ref="R45:S45"/>
    <mergeCell ref="R46:S46"/>
    <mergeCell ref="T47:T53"/>
    <mergeCell ref="R48:S48"/>
    <mergeCell ref="A20:A21"/>
    <mergeCell ref="C43:D43"/>
    <mergeCell ref="T9:T15"/>
    <mergeCell ref="R10:S10"/>
    <mergeCell ref="R11:S11"/>
    <mergeCell ref="R12:S12"/>
    <mergeCell ref="R13:S13"/>
    <mergeCell ref="R14:S14"/>
    <mergeCell ref="R15:S15"/>
    <mergeCell ref="T16:T17"/>
    <mergeCell ref="R17:S17"/>
    <mergeCell ref="B18:T18"/>
    <mergeCell ref="C5:D5"/>
    <mergeCell ref="B6:O17"/>
    <mergeCell ref="R6:S6"/>
    <mergeCell ref="R7:S7"/>
    <mergeCell ref="R8:S8"/>
    <mergeCell ref="R9:S9"/>
    <mergeCell ref="R16:S16"/>
    <mergeCell ref="B4:T4"/>
    <mergeCell ref="B1:T1"/>
    <mergeCell ref="B2:R2"/>
    <mergeCell ref="S2:T2"/>
    <mergeCell ref="C3:O3"/>
    <mergeCell ref="R3:S3"/>
  </mergeCells>
  <dataValidations count="3">
    <dataValidation type="list" allowBlank="1" showInputMessage="1" showErrorMessage="1" sqref="R9:S9 R47:S47" xr:uid="{C016D71B-4FB6-4944-B364-B0BAA91FBEBC}">
      <formula1>Avoided_Cost_Category</formula1>
    </dataValidation>
    <dataValidation type="list" allowBlank="1" showInputMessage="1" showErrorMessage="1" sqref="R7:S7 R45:S45" xr:uid="{6B51E990-7516-4BF7-8B79-A9A9D6CBE4DB}">
      <formula1>Category</formula1>
    </dataValidation>
    <dataValidation type="list" showInputMessage="1" showErrorMessage="1" sqref="C20:D26 C58:D64" xr:uid="{021DB07A-94F6-4699-944D-3FB45EE6BF50}">
      <formula1>$AP$10:$AP$106</formula1>
    </dataValidation>
  </dataValidations>
  <pageMargins left="0.25" right="0.25" top="0.4" bottom="0.4" header="0.5" footer="0.34"/>
  <pageSetup firstPageNumber="2" fitToHeight="2" orientation="portrait" r:id="rId1"/>
  <headerFooter alignWithMargins="0">
    <oddFooter>&amp;LEasySave Plus Custom Application&amp;RApplication Version: 1/21/2019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B77"/>
  <sheetViews>
    <sheetView topLeftCell="A56" zoomScaleNormal="100" zoomScaleSheetLayoutView="100" workbookViewId="0">
      <selection activeCell="A2" sqref="A2:L2"/>
    </sheetView>
  </sheetViews>
  <sheetFormatPr defaultColWidth="0" defaultRowHeight="12.5" zeroHeight="1"/>
  <cols>
    <col min="1" max="12" width="9.1796875" style="15" customWidth="1"/>
    <col min="13" max="13" width="9.26953125" style="15" hidden="1" customWidth="1"/>
    <col min="14" max="23" width="0" style="15" hidden="1" customWidth="1"/>
    <col min="24" max="24" width="12.81640625" style="15" hidden="1" customWidth="1"/>
    <col min="25" max="28" width="0" style="15" hidden="1" customWidth="1"/>
    <col min="29" max="16384" width="9.1796875" style="15" hidden="1"/>
  </cols>
  <sheetData>
    <row r="1" spans="1:24" ht="26">
      <c r="A1" s="316" t="s">
        <v>111</v>
      </c>
      <c r="B1" s="317"/>
      <c r="C1" s="317"/>
      <c r="D1" s="317"/>
      <c r="E1" s="317"/>
      <c r="F1" s="317"/>
      <c r="G1" s="317"/>
      <c r="H1" s="317"/>
      <c r="I1" s="317"/>
      <c r="J1" s="317"/>
      <c r="K1" s="317"/>
      <c r="L1" s="318"/>
    </row>
    <row r="2" spans="1:24" ht="66.75" customHeight="1" thickBot="1">
      <c r="A2" s="282" t="s">
        <v>112</v>
      </c>
      <c r="B2" s="283"/>
      <c r="C2" s="283"/>
      <c r="D2" s="283"/>
      <c r="E2" s="283"/>
      <c r="F2" s="283"/>
      <c r="G2" s="283"/>
      <c r="H2" s="283"/>
      <c r="I2" s="283"/>
      <c r="J2" s="283"/>
      <c r="K2" s="283"/>
      <c r="L2" s="284"/>
    </row>
    <row r="3" spans="1:24" ht="15.75" customHeight="1" thickBot="1">
      <c r="A3" s="305" t="s">
        <v>31</v>
      </c>
      <c r="B3" s="306"/>
      <c r="C3" s="320"/>
      <c r="D3" s="321"/>
      <c r="E3" s="321"/>
      <c r="F3" s="321"/>
      <c r="G3" s="321"/>
      <c r="H3" s="322"/>
      <c r="I3" s="239" t="s">
        <v>32</v>
      </c>
      <c r="J3" s="239"/>
      <c r="K3" s="319"/>
      <c r="L3" s="319"/>
      <c r="M3" s="55"/>
      <c r="N3" s="54"/>
      <c r="O3" s="54"/>
      <c r="P3" s="54"/>
      <c r="Q3" s="54"/>
      <c r="R3" s="54"/>
      <c r="S3" s="54"/>
    </row>
    <row r="4" spans="1:24" ht="30" customHeight="1" thickBot="1">
      <c r="A4" s="332" t="s">
        <v>113</v>
      </c>
      <c r="B4" s="333"/>
      <c r="C4" s="333"/>
      <c r="D4" s="352"/>
      <c r="E4" s="353"/>
      <c r="F4" s="353"/>
      <c r="G4" s="354"/>
      <c r="H4" s="332" t="s">
        <v>114</v>
      </c>
      <c r="I4" s="333"/>
      <c r="J4" s="333"/>
      <c r="K4" s="334"/>
      <c r="L4" s="49"/>
      <c r="N4" s="111" t="s">
        <v>115</v>
      </c>
      <c r="P4" s="41"/>
      <c r="Q4" s="42"/>
      <c r="R4" s="42"/>
      <c r="S4" s="42"/>
      <c r="T4" s="42"/>
      <c r="U4" s="43"/>
      <c r="W4" s="112" t="s">
        <v>116</v>
      </c>
      <c r="X4" s="43"/>
    </row>
    <row r="5" spans="1:24" ht="24.75" customHeight="1" thickBot="1">
      <c r="A5" s="335" t="s">
        <v>117</v>
      </c>
      <c r="B5" s="336"/>
      <c r="C5" s="336"/>
      <c r="D5" s="336"/>
      <c r="E5" s="337"/>
      <c r="F5" s="323"/>
      <c r="G5" s="324"/>
      <c r="H5" s="324"/>
      <c r="I5" s="324"/>
      <c r="J5" s="324"/>
      <c r="K5" s="324"/>
      <c r="L5" s="325"/>
      <c r="N5" s="113" t="s">
        <v>118</v>
      </c>
      <c r="P5" s="114" t="s">
        <v>119</v>
      </c>
      <c r="U5" s="44"/>
      <c r="W5" s="114" t="s">
        <v>120</v>
      </c>
      <c r="X5" s="44"/>
    </row>
    <row r="6" spans="1:24" ht="15" customHeight="1">
      <c r="A6" s="299" t="s">
        <v>121</v>
      </c>
      <c r="B6" s="300"/>
      <c r="C6" s="300"/>
      <c r="D6" s="300"/>
      <c r="E6" s="300"/>
      <c r="F6" s="300"/>
      <c r="G6" s="300"/>
      <c r="H6" s="300"/>
      <c r="I6" s="300"/>
      <c r="J6" s="300"/>
      <c r="K6" s="300"/>
      <c r="L6" s="301"/>
      <c r="M6" s="45"/>
      <c r="P6" s="114" t="s">
        <v>122</v>
      </c>
      <c r="U6" s="44"/>
      <c r="W6" s="114" t="s">
        <v>58</v>
      </c>
      <c r="X6" s="44"/>
    </row>
    <row r="7" spans="1:24" ht="29.25" customHeight="1" thickBot="1">
      <c r="A7" s="302" t="s">
        <v>123</v>
      </c>
      <c r="B7" s="303"/>
      <c r="C7" s="303"/>
      <c r="D7" s="303"/>
      <c r="E7" s="303"/>
      <c r="F7" s="303"/>
      <c r="G7" s="303"/>
      <c r="H7" s="303"/>
      <c r="I7" s="303"/>
      <c r="J7" s="303"/>
      <c r="K7" s="303"/>
      <c r="L7" s="304"/>
      <c r="P7" s="115" t="s">
        <v>124</v>
      </c>
      <c r="Q7" s="46"/>
      <c r="R7" s="46"/>
      <c r="S7" s="46"/>
      <c r="T7" s="46"/>
      <c r="U7" s="47"/>
      <c r="W7" s="114" t="s">
        <v>125</v>
      </c>
      <c r="X7" s="44"/>
    </row>
    <row r="8" spans="1:24" ht="15" customHeight="1">
      <c r="A8" s="340"/>
      <c r="B8" s="341"/>
      <c r="C8" s="341"/>
      <c r="D8" s="341"/>
      <c r="E8" s="341"/>
      <c r="F8" s="341"/>
      <c r="G8" s="341"/>
      <c r="H8" s="341"/>
      <c r="I8" s="341"/>
      <c r="J8" s="341"/>
      <c r="K8" s="341"/>
      <c r="L8" s="342"/>
      <c r="W8" s="114" t="s">
        <v>126</v>
      </c>
      <c r="X8" s="44"/>
    </row>
    <row r="9" spans="1:24" ht="15" customHeight="1" thickBot="1">
      <c r="A9" s="343"/>
      <c r="B9" s="344"/>
      <c r="C9" s="344"/>
      <c r="D9" s="344"/>
      <c r="E9" s="344"/>
      <c r="F9" s="344"/>
      <c r="G9" s="344"/>
      <c r="H9" s="344"/>
      <c r="I9" s="344"/>
      <c r="J9" s="344"/>
      <c r="K9" s="344"/>
      <c r="L9" s="345"/>
      <c r="W9" s="115" t="s">
        <v>87</v>
      </c>
      <c r="X9" s="47"/>
    </row>
    <row r="10" spans="1:24" ht="15" customHeight="1">
      <c r="A10" s="343"/>
      <c r="B10" s="344"/>
      <c r="C10" s="344"/>
      <c r="D10" s="344"/>
      <c r="E10" s="344"/>
      <c r="F10" s="344"/>
      <c r="G10" s="344"/>
      <c r="H10" s="344"/>
      <c r="I10" s="344"/>
      <c r="J10" s="344"/>
      <c r="K10" s="344"/>
      <c r="L10" s="345"/>
    </row>
    <row r="11" spans="1:24" ht="15" customHeight="1">
      <c r="A11" s="343"/>
      <c r="B11" s="344"/>
      <c r="C11" s="344"/>
      <c r="D11" s="344"/>
      <c r="E11" s="344"/>
      <c r="F11" s="344"/>
      <c r="G11" s="344"/>
      <c r="H11" s="344"/>
      <c r="I11" s="344"/>
      <c r="J11" s="344"/>
      <c r="K11" s="344"/>
      <c r="L11" s="345"/>
    </row>
    <row r="12" spans="1:24" ht="15" customHeight="1">
      <c r="A12" s="343"/>
      <c r="B12" s="344"/>
      <c r="C12" s="344"/>
      <c r="D12" s="344"/>
      <c r="E12" s="344"/>
      <c r="F12" s="344"/>
      <c r="G12" s="344"/>
      <c r="H12" s="344"/>
      <c r="I12" s="344"/>
      <c r="J12" s="344"/>
      <c r="K12" s="344"/>
      <c r="L12" s="345"/>
    </row>
    <row r="13" spans="1:24" ht="15" customHeight="1">
      <c r="A13" s="343"/>
      <c r="B13" s="344"/>
      <c r="C13" s="344"/>
      <c r="D13" s="344"/>
      <c r="E13" s="344"/>
      <c r="F13" s="344"/>
      <c r="G13" s="344"/>
      <c r="H13" s="344"/>
      <c r="I13" s="344"/>
      <c r="J13" s="344"/>
      <c r="K13" s="344"/>
      <c r="L13" s="345"/>
    </row>
    <row r="14" spans="1:24" ht="15" customHeight="1">
      <c r="A14" s="343"/>
      <c r="B14" s="344"/>
      <c r="C14" s="344"/>
      <c r="D14" s="344"/>
      <c r="E14" s="344"/>
      <c r="F14" s="344"/>
      <c r="G14" s="344"/>
      <c r="H14" s="344"/>
      <c r="I14" s="344"/>
      <c r="J14" s="344"/>
      <c r="K14" s="344"/>
      <c r="L14" s="345"/>
    </row>
    <row r="15" spans="1:24" ht="15" customHeight="1">
      <c r="A15" s="343"/>
      <c r="B15" s="344"/>
      <c r="C15" s="344"/>
      <c r="D15" s="344"/>
      <c r="E15" s="344"/>
      <c r="F15" s="344"/>
      <c r="G15" s="344"/>
      <c r="H15" s="344"/>
      <c r="I15" s="344"/>
      <c r="J15" s="344"/>
      <c r="K15" s="344"/>
      <c r="L15" s="345"/>
    </row>
    <row r="16" spans="1:24" ht="15" customHeight="1">
      <c r="A16" s="343"/>
      <c r="B16" s="344"/>
      <c r="C16" s="344"/>
      <c r="D16" s="344"/>
      <c r="E16" s="344"/>
      <c r="F16" s="344"/>
      <c r="G16" s="344"/>
      <c r="H16" s="344"/>
      <c r="I16" s="344"/>
      <c r="J16" s="344"/>
      <c r="K16" s="344"/>
      <c r="L16" s="345"/>
    </row>
    <row r="17" spans="1:28" ht="15" customHeight="1">
      <c r="A17" s="343"/>
      <c r="B17" s="344"/>
      <c r="C17" s="344"/>
      <c r="D17" s="344"/>
      <c r="E17" s="344"/>
      <c r="F17" s="344"/>
      <c r="G17" s="344"/>
      <c r="H17" s="344"/>
      <c r="I17" s="344"/>
      <c r="J17" s="344"/>
      <c r="K17" s="344"/>
      <c r="L17" s="345"/>
    </row>
    <row r="18" spans="1:28" ht="15" customHeight="1">
      <c r="A18" s="343"/>
      <c r="B18" s="344"/>
      <c r="C18" s="344"/>
      <c r="D18" s="344"/>
      <c r="E18" s="344"/>
      <c r="F18" s="344"/>
      <c r="G18" s="344"/>
      <c r="H18" s="344"/>
      <c r="I18" s="344"/>
      <c r="J18" s="344"/>
      <c r="K18" s="344"/>
      <c r="L18" s="345"/>
    </row>
    <row r="19" spans="1:28" ht="15" customHeight="1" thickBot="1">
      <c r="A19" s="346"/>
      <c r="B19" s="347"/>
      <c r="C19" s="347"/>
      <c r="D19" s="347"/>
      <c r="E19" s="347"/>
      <c r="F19" s="347"/>
      <c r="G19" s="347"/>
      <c r="H19" s="347"/>
      <c r="I19" s="347"/>
      <c r="J19" s="347"/>
      <c r="K19" s="347"/>
      <c r="L19" s="348"/>
      <c r="P19" s="15" t="s">
        <v>127</v>
      </c>
    </row>
    <row r="20" spans="1:28" ht="16.5" customHeight="1" thickBot="1">
      <c r="A20" s="288" t="s">
        <v>128</v>
      </c>
      <c r="B20" s="289"/>
      <c r="C20" s="289"/>
      <c r="D20" s="289"/>
      <c r="E20" s="289"/>
      <c r="F20" s="289"/>
      <c r="G20" s="289"/>
      <c r="H20" s="289"/>
      <c r="I20" s="289"/>
      <c r="J20" s="289"/>
      <c r="K20" s="289"/>
      <c r="L20" s="290"/>
      <c r="P20" s="116" t="s">
        <v>129</v>
      </c>
      <c r="Q20" s="117"/>
      <c r="R20" s="117"/>
      <c r="S20" s="117"/>
      <c r="T20" s="117"/>
      <c r="U20" s="117"/>
      <c r="V20" s="117"/>
      <c r="W20" s="117"/>
      <c r="X20" s="117"/>
      <c r="Y20" s="117"/>
      <c r="Z20" s="117"/>
      <c r="AA20" s="117"/>
      <c r="AB20" s="117"/>
    </row>
    <row r="21" spans="1:28" ht="81.75" customHeight="1" thickBot="1">
      <c r="A21" s="349" t="s">
        <v>130</v>
      </c>
      <c r="B21" s="350"/>
      <c r="C21" s="351"/>
      <c r="D21" s="338"/>
      <c r="E21" s="339"/>
      <c r="F21" s="355" t="s">
        <v>131</v>
      </c>
      <c r="G21" s="356"/>
      <c r="H21" s="356"/>
      <c r="I21" s="356"/>
      <c r="J21" s="356"/>
      <c r="K21" s="356"/>
      <c r="L21" s="357"/>
      <c r="P21" s="117" t="s">
        <v>132</v>
      </c>
      <c r="Q21" s="48"/>
      <c r="R21" s="48"/>
      <c r="S21" s="48"/>
      <c r="T21" s="48"/>
      <c r="U21" s="48"/>
      <c r="V21" s="48"/>
      <c r="W21" s="48"/>
      <c r="X21" s="48"/>
      <c r="Y21" s="48"/>
    </row>
    <row r="22" spans="1:28" ht="15.75" customHeight="1">
      <c r="A22" s="285" t="s">
        <v>133</v>
      </c>
      <c r="B22" s="286"/>
      <c r="C22" s="286"/>
      <c r="D22" s="286"/>
      <c r="E22" s="286"/>
      <c r="F22" s="286"/>
      <c r="G22" s="286"/>
      <c r="H22" s="286"/>
      <c r="I22" s="286"/>
      <c r="J22" s="286"/>
      <c r="K22" s="286"/>
      <c r="L22" s="287"/>
      <c r="P22" s="118" t="s">
        <v>134</v>
      </c>
    </row>
    <row r="23" spans="1:28" ht="15.75" customHeight="1">
      <c r="A23" s="310"/>
      <c r="B23" s="311"/>
      <c r="C23" s="311"/>
      <c r="D23" s="311"/>
      <c r="E23" s="311"/>
      <c r="F23" s="311"/>
      <c r="G23" s="311"/>
      <c r="H23" s="311"/>
      <c r="I23" s="311"/>
      <c r="J23" s="311"/>
      <c r="K23" s="311"/>
      <c r="L23" s="312"/>
      <c r="P23" s="118"/>
    </row>
    <row r="24" spans="1:28" ht="15.75" customHeight="1">
      <c r="A24" s="310"/>
      <c r="B24" s="311"/>
      <c r="C24" s="311"/>
      <c r="D24" s="311"/>
      <c r="E24" s="311"/>
      <c r="F24" s="311"/>
      <c r="G24" s="311"/>
      <c r="H24" s="311"/>
      <c r="I24" s="311"/>
      <c r="J24" s="311"/>
      <c r="K24" s="311"/>
      <c r="L24" s="312"/>
      <c r="P24" s="118"/>
    </row>
    <row r="25" spans="1:28" ht="15.75" customHeight="1">
      <c r="A25" s="310"/>
      <c r="B25" s="311"/>
      <c r="C25" s="311"/>
      <c r="D25" s="311"/>
      <c r="E25" s="311"/>
      <c r="F25" s="311"/>
      <c r="G25" s="311"/>
      <c r="H25" s="311"/>
      <c r="I25" s="311"/>
      <c r="J25" s="311"/>
      <c r="K25" s="311"/>
      <c r="L25" s="312"/>
      <c r="P25" s="118"/>
    </row>
    <row r="26" spans="1:28" ht="15.75" customHeight="1">
      <c r="A26" s="310"/>
      <c r="B26" s="311"/>
      <c r="C26" s="311"/>
      <c r="D26" s="311"/>
      <c r="E26" s="311"/>
      <c r="F26" s="311"/>
      <c r="G26" s="311"/>
      <c r="H26" s="311"/>
      <c r="I26" s="311"/>
      <c r="J26" s="311"/>
      <c r="K26" s="311"/>
      <c r="L26" s="312"/>
      <c r="P26" s="118"/>
    </row>
    <row r="27" spans="1:28" ht="15.75" customHeight="1">
      <c r="A27" s="310"/>
      <c r="B27" s="311"/>
      <c r="C27" s="311"/>
      <c r="D27" s="311"/>
      <c r="E27" s="311"/>
      <c r="F27" s="311"/>
      <c r="G27" s="311"/>
      <c r="H27" s="311"/>
      <c r="I27" s="311"/>
      <c r="J27" s="311"/>
      <c r="K27" s="311"/>
      <c r="L27" s="312"/>
      <c r="P27" s="118"/>
    </row>
    <row r="28" spans="1:28" ht="15.75" customHeight="1">
      <c r="A28" s="310"/>
      <c r="B28" s="311"/>
      <c r="C28" s="311"/>
      <c r="D28" s="311"/>
      <c r="E28" s="311"/>
      <c r="F28" s="311"/>
      <c r="G28" s="311"/>
      <c r="H28" s="311"/>
      <c r="I28" s="311"/>
      <c r="J28" s="311"/>
      <c r="K28" s="311"/>
      <c r="L28" s="312"/>
      <c r="P28" s="118"/>
    </row>
    <row r="29" spans="1:28" ht="15.75" customHeight="1">
      <c r="A29" s="310"/>
      <c r="B29" s="311"/>
      <c r="C29" s="311"/>
      <c r="D29" s="311"/>
      <c r="E29" s="311"/>
      <c r="F29" s="311"/>
      <c r="G29" s="311"/>
      <c r="H29" s="311"/>
      <c r="I29" s="311"/>
      <c r="J29" s="311"/>
      <c r="K29" s="311"/>
      <c r="L29" s="312"/>
      <c r="P29" s="118"/>
    </row>
    <row r="30" spans="1:28" ht="15.75" customHeight="1">
      <c r="A30" s="310"/>
      <c r="B30" s="311"/>
      <c r="C30" s="311"/>
      <c r="D30" s="311"/>
      <c r="E30" s="311"/>
      <c r="F30" s="311"/>
      <c r="G30" s="311"/>
      <c r="H30" s="311"/>
      <c r="I30" s="311"/>
      <c r="J30" s="311"/>
      <c r="K30" s="311"/>
      <c r="L30" s="312"/>
      <c r="P30" s="118"/>
    </row>
    <row r="31" spans="1:28" ht="15.75" customHeight="1">
      <c r="A31" s="310"/>
      <c r="B31" s="311"/>
      <c r="C31" s="311"/>
      <c r="D31" s="311"/>
      <c r="E31" s="311"/>
      <c r="F31" s="311"/>
      <c r="G31" s="311"/>
      <c r="H31" s="311"/>
      <c r="I31" s="311"/>
      <c r="J31" s="311"/>
      <c r="K31" s="311"/>
      <c r="L31" s="312"/>
      <c r="P31" s="118"/>
    </row>
    <row r="32" spans="1:28" ht="15.75" customHeight="1">
      <c r="A32" s="310"/>
      <c r="B32" s="311"/>
      <c r="C32" s="311"/>
      <c r="D32" s="311"/>
      <c r="E32" s="311"/>
      <c r="F32" s="311"/>
      <c r="G32" s="311"/>
      <c r="H32" s="311"/>
      <c r="I32" s="311"/>
      <c r="J32" s="311"/>
      <c r="K32" s="311"/>
      <c r="L32" s="312"/>
      <c r="P32" s="118"/>
    </row>
    <row r="33" spans="1:16" ht="15.75" customHeight="1">
      <c r="A33" s="310"/>
      <c r="B33" s="311"/>
      <c r="C33" s="311"/>
      <c r="D33" s="311"/>
      <c r="E33" s="311"/>
      <c r="F33" s="311"/>
      <c r="G33" s="311"/>
      <c r="H33" s="311"/>
      <c r="I33" s="311"/>
      <c r="J33" s="311"/>
      <c r="K33" s="311"/>
      <c r="L33" s="312"/>
      <c r="P33" s="118"/>
    </row>
    <row r="34" spans="1:16" ht="15" customHeight="1">
      <c r="A34" s="310"/>
      <c r="B34" s="311"/>
      <c r="C34" s="311"/>
      <c r="D34" s="311"/>
      <c r="E34" s="311"/>
      <c r="F34" s="311"/>
      <c r="G34" s="311"/>
      <c r="H34" s="311"/>
      <c r="I34" s="311"/>
      <c r="J34" s="311"/>
      <c r="K34" s="311"/>
      <c r="L34" s="312"/>
    </row>
    <row r="35" spans="1:16" ht="15" customHeight="1">
      <c r="A35" s="310"/>
      <c r="B35" s="311"/>
      <c r="C35" s="311"/>
      <c r="D35" s="311"/>
      <c r="E35" s="311"/>
      <c r="F35" s="311"/>
      <c r="G35" s="311"/>
      <c r="H35" s="311"/>
      <c r="I35" s="311"/>
      <c r="J35" s="311"/>
      <c r="K35" s="311"/>
      <c r="L35" s="312"/>
    </row>
    <row r="36" spans="1:16" ht="15" customHeight="1">
      <c r="A36" s="310"/>
      <c r="B36" s="311"/>
      <c r="C36" s="311"/>
      <c r="D36" s="311"/>
      <c r="E36" s="311"/>
      <c r="F36" s="311"/>
      <c r="G36" s="311"/>
      <c r="H36" s="311"/>
      <c r="I36" s="311"/>
      <c r="J36" s="311"/>
      <c r="K36" s="311"/>
      <c r="L36" s="312"/>
    </row>
    <row r="37" spans="1:16" ht="15" customHeight="1">
      <c r="A37" s="310"/>
      <c r="B37" s="311"/>
      <c r="C37" s="311"/>
      <c r="D37" s="311"/>
      <c r="E37" s="311"/>
      <c r="F37" s="311"/>
      <c r="G37" s="311"/>
      <c r="H37" s="311"/>
      <c r="I37" s="311"/>
      <c r="J37" s="311"/>
      <c r="K37" s="311"/>
      <c r="L37" s="312"/>
    </row>
    <row r="38" spans="1:16" ht="15" customHeight="1">
      <c r="A38" s="310"/>
      <c r="B38" s="311"/>
      <c r="C38" s="311"/>
      <c r="D38" s="311"/>
      <c r="E38" s="311"/>
      <c r="F38" s="311"/>
      <c r="G38" s="311"/>
      <c r="H38" s="311"/>
      <c r="I38" s="311"/>
      <c r="J38" s="311"/>
      <c r="K38" s="311"/>
      <c r="L38" s="312"/>
    </row>
    <row r="39" spans="1:16" ht="15" customHeight="1">
      <c r="A39" s="310"/>
      <c r="B39" s="311"/>
      <c r="C39" s="311"/>
      <c r="D39" s="311"/>
      <c r="E39" s="311"/>
      <c r="F39" s="311"/>
      <c r="G39" s="311"/>
      <c r="H39" s="311"/>
      <c r="I39" s="311"/>
      <c r="J39" s="311"/>
      <c r="K39" s="311"/>
      <c r="L39" s="312"/>
    </row>
    <row r="40" spans="1:16" ht="15" customHeight="1">
      <c r="A40" s="310"/>
      <c r="B40" s="311"/>
      <c r="C40" s="311"/>
      <c r="D40" s="311"/>
      <c r="E40" s="311"/>
      <c r="F40" s="311"/>
      <c r="G40" s="311"/>
      <c r="H40" s="311"/>
      <c r="I40" s="311"/>
      <c r="J40" s="311"/>
      <c r="K40" s="311"/>
      <c r="L40" s="312"/>
    </row>
    <row r="41" spans="1:16" ht="15" customHeight="1" thickBot="1">
      <c r="A41" s="310"/>
      <c r="B41" s="311"/>
      <c r="C41" s="311"/>
      <c r="D41" s="311"/>
      <c r="E41" s="311"/>
      <c r="F41" s="311"/>
      <c r="G41" s="311"/>
      <c r="H41" s="311"/>
      <c r="I41" s="311"/>
      <c r="J41" s="311"/>
      <c r="K41" s="311"/>
      <c r="L41" s="312"/>
    </row>
    <row r="42" spans="1:16" ht="15" thickBot="1">
      <c r="A42" s="288" t="s">
        <v>135</v>
      </c>
      <c r="B42" s="289"/>
      <c r="C42" s="289"/>
      <c r="D42" s="289"/>
      <c r="E42" s="289"/>
      <c r="F42" s="289"/>
      <c r="G42" s="289"/>
      <c r="H42" s="289"/>
      <c r="I42" s="289"/>
      <c r="J42" s="289"/>
      <c r="K42" s="289"/>
      <c r="L42" s="290"/>
    </row>
    <row r="43" spans="1:16" ht="39.75" customHeight="1" thickBot="1">
      <c r="A43" s="282" t="s">
        <v>136</v>
      </c>
      <c r="B43" s="291"/>
      <c r="C43" s="291"/>
      <c r="D43" s="291"/>
      <c r="E43" s="291"/>
      <c r="F43" s="291"/>
      <c r="G43" s="291"/>
      <c r="H43" s="291"/>
      <c r="I43" s="291"/>
      <c r="J43" s="291"/>
      <c r="K43" s="291"/>
      <c r="L43" s="292"/>
    </row>
    <row r="44" spans="1:16" ht="15" customHeight="1">
      <c r="A44" s="307"/>
      <c r="B44" s="308"/>
      <c r="C44" s="308"/>
      <c r="D44" s="308"/>
      <c r="E44" s="308"/>
      <c r="F44" s="308"/>
      <c r="G44" s="308"/>
      <c r="H44" s="308"/>
      <c r="I44" s="308"/>
      <c r="J44" s="308"/>
      <c r="K44" s="308"/>
      <c r="L44" s="309"/>
    </row>
    <row r="45" spans="1:16" ht="15" customHeight="1">
      <c r="A45" s="310"/>
      <c r="B45" s="311"/>
      <c r="C45" s="311"/>
      <c r="D45" s="311"/>
      <c r="E45" s="311"/>
      <c r="F45" s="311"/>
      <c r="G45" s="311"/>
      <c r="H45" s="311"/>
      <c r="I45" s="311"/>
      <c r="J45" s="311"/>
      <c r="K45" s="311"/>
      <c r="L45" s="312"/>
    </row>
    <row r="46" spans="1:16" ht="15" customHeight="1">
      <c r="A46" s="310"/>
      <c r="B46" s="311"/>
      <c r="C46" s="311"/>
      <c r="D46" s="311"/>
      <c r="E46" s="311"/>
      <c r="F46" s="311"/>
      <c r="G46" s="311"/>
      <c r="H46" s="311"/>
      <c r="I46" s="311"/>
      <c r="J46" s="311"/>
      <c r="K46" s="311"/>
      <c r="L46" s="312"/>
    </row>
    <row r="47" spans="1:16" ht="15" customHeight="1">
      <c r="A47" s="310"/>
      <c r="B47" s="311"/>
      <c r="C47" s="311"/>
      <c r="D47" s="311"/>
      <c r="E47" s="311"/>
      <c r="F47" s="311"/>
      <c r="G47" s="311"/>
      <c r="H47" s="311"/>
      <c r="I47" s="311"/>
      <c r="J47" s="311"/>
      <c r="K47" s="311"/>
      <c r="L47" s="312"/>
    </row>
    <row r="48" spans="1:16" ht="15" customHeight="1">
      <c r="A48" s="310"/>
      <c r="B48" s="311"/>
      <c r="C48" s="311"/>
      <c r="D48" s="311"/>
      <c r="E48" s="311"/>
      <c r="F48" s="311"/>
      <c r="G48" s="311"/>
      <c r="H48" s="311"/>
      <c r="I48" s="311"/>
      <c r="J48" s="311"/>
      <c r="K48" s="311"/>
      <c r="L48" s="312"/>
    </row>
    <row r="49" spans="1:12" ht="15" customHeight="1">
      <c r="A49" s="310"/>
      <c r="B49" s="311"/>
      <c r="C49" s="311"/>
      <c r="D49" s="311"/>
      <c r="E49" s="311"/>
      <c r="F49" s="311"/>
      <c r="G49" s="311"/>
      <c r="H49" s="311"/>
      <c r="I49" s="311"/>
      <c r="J49" s="311"/>
      <c r="K49" s="311"/>
      <c r="L49" s="312"/>
    </row>
    <row r="50" spans="1:12" ht="15" customHeight="1">
      <c r="A50" s="310"/>
      <c r="B50" s="311"/>
      <c r="C50" s="311"/>
      <c r="D50" s="311"/>
      <c r="E50" s="311"/>
      <c r="F50" s="311"/>
      <c r="G50" s="311"/>
      <c r="H50" s="311"/>
      <c r="I50" s="311"/>
      <c r="J50" s="311"/>
      <c r="K50" s="311"/>
      <c r="L50" s="312"/>
    </row>
    <row r="51" spans="1:12" ht="15" customHeight="1">
      <c r="A51" s="310"/>
      <c r="B51" s="311"/>
      <c r="C51" s="311"/>
      <c r="D51" s="311"/>
      <c r="E51" s="311"/>
      <c r="F51" s="311"/>
      <c r="G51" s="311"/>
      <c r="H51" s="311"/>
      <c r="I51" s="311"/>
      <c r="J51" s="311"/>
      <c r="K51" s="311"/>
      <c r="L51" s="312"/>
    </row>
    <row r="52" spans="1:12" ht="15" customHeight="1">
      <c r="A52" s="310"/>
      <c r="B52" s="311"/>
      <c r="C52" s="311"/>
      <c r="D52" s="311"/>
      <c r="E52" s="311"/>
      <c r="F52" s="311"/>
      <c r="G52" s="311"/>
      <c r="H52" s="311"/>
      <c r="I52" s="311"/>
      <c r="J52" s="311"/>
      <c r="K52" s="311"/>
      <c r="L52" s="312"/>
    </row>
    <row r="53" spans="1:12" ht="15" customHeight="1">
      <c r="A53" s="310"/>
      <c r="B53" s="311"/>
      <c r="C53" s="311"/>
      <c r="D53" s="311"/>
      <c r="E53" s="311"/>
      <c r="F53" s="311"/>
      <c r="G53" s="311"/>
      <c r="H53" s="311"/>
      <c r="I53" s="311"/>
      <c r="J53" s="311"/>
      <c r="K53" s="311"/>
      <c r="L53" s="312"/>
    </row>
    <row r="54" spans="1:12" ht="15" customHeight="1">
      <c r="A54" s="310"/>
      <c r="B54" s="311"/>
      <c r="C54" s="311"/>
      <c r="D54" s="311"/>
      <c r="E54" s="311"/>
      <c r="F54" s="311"/>
      <c r="G54" s="311"/>
      <c r="H54" s="311"/>
      <c r="I54" s="311"/>
      <c r="J54" s="311"/>
      <c r="K54" s="311"/>
      <c r="L54" s="312"/>
    </row>
    <row r="55" spans="1:12" ht="15" customHeight="1" thickBot="1">
      <c r="A55" s="313"/>
      <c r="B55" s="314"/>
      <c r="C55" s="314"/>
      <c r="D55" s="314"/>
      <c r="E55" s="314"/>
      <c r="F55" s="314"/>
      <c r="G55" s="314"/>
      <c r="H55" s="314"/>
      <c r="I55" s="314"/>
      <c r="J55" s="314"/>
      <c r="K55" s="314"/>
      <c r="L55" s="315"/>
    </row>
    <row r="56" spans="1:12" ht="15" customHeight="1">
      <c r="A56" s="358"/>
      <c r="B56" s="359"/>
      <c r="C56" s="359"/>
      <c r="D56" s="359"/>
      <c r="E56" s="359"/>
      <c r="F56" s="359"/>
      <c r="G56" s="359"/>
      <c r="H56" s="359"/>
      <c r="I56" s="359"/>
      <c r="J56" s="359"/>
      <c r="K56" s="359"/>
      <c r="L56" s="360"/>
    </row>
    <row r="57" spans="1:12" ht="15" thickBot="1">
      <c r="A57" s="108"/>
      <c r="B57" s="109"/>
      <c r="C57" s="109"/>
      <c r="D57" s="109"/>
      <c r="E57" s="109"/>
      <c r="F57" s="109"/>
      <c r="G57" s="109"/>
      <c r="H57" s="109"/>
      <c r="I57" s="109"/>
      <c r="J57" s="109"/>
      <c r="K57" s="109"/>
      <c r="L57" s="110"/>
    </row>
    <row r="58" spans="1:12" ht="15.75" customHeight="1" thickBot="1">
      <c r="A58" s="288" t="s">
        <v>137</v>
      </c>
      <c r="B58" s="289"/>
      <c r="C58" s="289"/>
      <c r="D58" s="289"/>
      <c r="E58" s="289"/>
      <c r="F58" s="289"/>
      <c r="G58" s="289"/>
      <c r="H58" s="289"/>
      <c r="I58" s="289"/>
      <c r="J58" s="289"/>
      <c r="K58" s="289"/>
      <c r="L58" s="290"/>
    </row>
    <row r="59" spans="1:12" ht="45" customHeight="1" thickBot="1">
      <c r="A59" s="296" t="s">
        <v>138</v>
      </c>
      <c r="B59" s="297"/>
      <c r="C59" s="297"/>
      <c r="D59" s="297"/>
      <c r="E59" s="297"/>
      <c r="F59" s="297"/>
      <c r="G59" s="297"/>
      <c r="H59" s="297"/>
      <c r="I59" s="297"/>
      <c r="J59" s="297"/>
      <c r="K59" s="297"/>
      <c r="L59" s="298"/>
    </row>
    <row r="60" spans="1:12" ht="15" customHeight="1">
      <c r="A60" s="307"/>
      <c r="B60" s="308"/>
      <c r="C60" s="308"/>
      <c r="D60" s="308"/>
      <c r="E60" s="308"/>
      <c r="F60" s="308"/>
      <c r="G60" s="308"/>
      <c r="H60" s="308"/>
      <c r="I60" s="308"/>
      <c r="J60" s="308"/>
      <c r="K60" s="308"/>
      <c r="L60" s="309"/>
    </row>
    <row r="61" spans="1:12" ht="15" customHeight="1">
      <c r="A61" s="310"/>
      <c r="B61" s="311"/>
      <c r="C61" s="311"/>
      <c r="D61" s="311"/>
      <c r="E61" s="311"/>
      <c r="F61" s="311"/>
      <c r="G61" s="311"/>
      <c r="H61" s="311"/>
      <c r="I61" s="311"/>
      <c r="J61" s="311"/>
      <c r="K61" s="311"/>
      <c r="L61" s="312"/>
    </row>
    <row r="62" spans="1:12" ht="15" customHeight="1">
      <c r="A62" s="310"/>
      <c r="B62" s="311"/>
      <c r="C62" s="311"/>
      <c r="D62" s="311"/>
      <c r="E62" s="311"/>
      <c r="F62" s="311"/>
      <c r="G62" s="311"/>
      <c r="H62" s="311"/>
      <c r="I62" s="311"/>
      <c r="J62" s="311"/>
      <c r="K62" s="311"/>
      <c r="L62" s="312"/>
    </row>
    <row r="63" spans="1:12" ht="15" customHeight="1">
      <c r="A63" s="310"/>
      <c r="B63" s="311"/>
      <c r="C63" s="311"/>
      <c r="D63" s="311"/>
      <c r="E63" s="311"/>
      <c r="F63" s="311"/>
      <c r="G63" s="311"/>
      <c r="H63" s="311"/>
      <c r="I63" s="311"/>
      <c r="J63" s="311"/>
      <c r="K63" s="311"/>
      <c r="L63" s="312"/>
    </row>
    <row r="64" spans="1:12" ht="15" customHeight="1">
      <c r="A64" s="310"/>
      <c r="B64" s="311"/>
      <c r="C64" s="311"/>
      <c r="D64" s="311"/>
      <c r="E64" s="311"/>
      <c r="F64" s="311"/>
      <c r="G64" s="311"/>
      <c r="H64" s="311"/>
      <c r="I64" s="311"/>
      <c r="J64" s="311"/>
      <c r="K64" s="311"/>
      <c r="L64" s="312"/>
    </row>
    <row r="65" spans="1:12" ht="15" customHeight="1">
      <c r="A65" s="310"/>
      <c r="B65" s="311"/>
      <c r="C65" s="311"/>
      <c r="D65" s="311"/>
      <c r="E65" s="311"/>
      <c r="F65" s="311"/>
      <c r="G65" s="311"/>
      <c r="H65" s="311"/>
      <c r="I65" s="311"/>
      <c r="J65" s="311"/>
      <c r="K65" s="311"/>
      <c r="L65" s="312"/>
    </row>
    <row r="66" spans="1:12" ht="15" customHeight="1">
      <c r="A66" s="310"/>
      <c r="B66" s="311"/>
      <c r="C66" s="311"/>
      <c r="D66" s="311"/>
      <c r="E66" s="311"/>
      <c r="F66" s="311"/>
      <c r="G66" s="311"/>
      <c r="H66" s="311"/>
      <c r="I66" s="311"/>
      <c r="J66" s="311"/>
      <c r="K66" s="311"/>
      <c r="L66" s="312"/>
    </row>
    <row r="67" spans="1:12" ht="15" customHeight="1">
      <c r="A67" s="310"/>
      <c r="B67" s="311"/>
      <c r="C67" s="311"/>
      <c r="D67" s="311"/>
      <c r="E67" s="311"/>
      <c r="F67" s="311"/>
      <c r="G67" s="311"/>
      <c r="H67" s="311"/>
      <c r="I67" s="311"/>
      <c r="J67" s="311"/>
      <c r="K67" s="311"/>
      <c r="L67" s="312"/>
    </row>
    <row r="68" spans="1:12" ht="15" customHeight="1">
      <c r="A68" s="310"/>
      <c r="B68" s="311"/>
      <c r="C68" s="311"/>
      <c r="D68" s="311"/>
      <c r="E68" s="311"/>
      <c r="F68" s="311"/>
      <c r="G68" s="311"/>
      <c r="H68" s="311"/>
      <c r="I68" s="311"/>
      <c r="J68" s="311"/>
      <c r="K68" s="311"/>
      <c r="L68" s="312"/>
    </row>
    <row r="69" spans="1:12" ht="15" customHeight="1">
      <c r="A69" s="310"/>
      <c r="B69" s="311"/>
      <c r="C69" s="311"/>
      <c r="D69" s="311"/>
      <c r="E69" s="311"/>
      <c r="F69" s="311"/>
      <c r="G69" s="311"/>
      <c r="H69" s="311"/>
      <c r="I69" s="311"/>
      <c r="J69" s="311"/>
      <c r="K69" s="311"/>
      <c r="L69" s="312"/>
    </row>
    <row r="70" spans="1:12" ht="15" customHeight="1">
      <c r="A70" s="310"/>
      <c r="B70" s="311"/>
      <c r="C70" s="311"/>
      <c r="D70" s="311"/>
      <c r="E70" s="311"/>
      <c r="F70" s="311"/>
      <c r="G70" s="311"/>
      <c r="H70" s="311"/>
      <c r="I70" s="311"/>
      <c r="J70" s="311"/>
      <c r="K70" s="311"/>
      <c r="L70" s="312"/>
    </row>
    <row r="71" spans="1:12" ht="15" customHeight="1" thickBot="1">
      <c r="A71" s="313"/>
      <c r="B71" s="314"/>
      <c r="C71" s="314"/>
      <c r="D71" s="314"/>
      <c r="E71" s="314"/>
      <c r="F71" s="314"/>
      <c r="G71" s="314"/>
      <c r="H71" s="314"/>
      <c r="I71" s="314"/>
      <c r="J71" s="314"/>
      <c r="K71" s="314"/>
      <c r="L71" s="315"/>
    </row>
    <row r="72" spans="1:12" ht="15" thickBot="1">
      <c r="A72" s="288" t="s">
        <v>139</v>
      </c>
      <c r="B72" s="289"/>
      <c r="C72" s="289"/>
      <c r="D72" s="289"/>
      <c r="E72" s="289"/>
      <c r="F72" s="289"/>
      <c r="G72" s="289"/>
      <c r="H72" s="289"/>
      <c r="I72" s="289"/>
      <c r="J72" s="289"/>
      <c r="K72" s="289"/>
      <c r="L72" s="290"/>
    </row>
    <row r="73" spans="1:12" ht="45" customHeight="1">
      <c r="A73" s="299" t="s">
        <v>140</v>
      </c>
      <c r="B73" s="300"/>
      <c r="C73" s="300"/>
      <c r="D73" s="259"/>
      <c r="E73" s="259"/>
      <c r="F73" s="1" t="s">
        <v>141</v>
      </c>
      <c r="G73" s="1"/>
      <c r="H73" s="1"/>
      <c r="I73" s="1"/>
      <c r="J73" s="1"/>
      <c r="K73" s="293"/>
      <c r="L73" s="293"/>
    </row>
    <row r="74" spans="1:12" ht="27" customHeight="1">
      <c r="A74" s="328" t="s">
        <v>142</v>
      </c>
      <c r="B74" s="329"/>
      <c r="C74" s="329"/>
      <c r="D74" s="330"/>
      <c r="E74" s="330"/>
      <c r="F74" s="2"/>
      <c r="G74" s="2"/>
      <c r="H74" s="2"/>
      <c r="I74" s="2"/>
      <c r="J74" s="2"/>
      <c r="K74" s="294"/>
      <c r="L74" s="295"/>
    </row>
    <row r="75" spans="1:12" ht="27" customHeight="1">
      <c r="A75" s="328" t="s">
        <v>143</v>
      </c>
      <c r="B75" s="329"/>
      <c r="C75" s="329"/>
      <c r="D75" s="331"/>
      <c r="E75" s="331"/>
      <c r="F75" s="2" t="s">
        <v>144</v>
      </c>
      <c r="G75" s="2"/>
      <c r="H75" s="2"/>
      <c r="I75" s="2"/>
      <c r="J75" s="2"/>
      <c r="K75" s="326" t="str">
        <f>IFERROR(K73/D74,"")</f>
        <v/>
      </c>
      <c r="L75" s="327"/>
    </row>
    <row r="76" spans="1:12" ht="27" customHeight="1">
      <c r="A76" s="3" t="s">
        <v>145</v>
      </c>
      <c r="B76" s="2"/>
      <c r="C76" s="2"/>
      <c r="D76" s="2"/>
      <c r="E76" s="2"/>
      <c r="F76" s="2"/>
      <c r="G76" s="276">
        <f>MIN(0.06*K73,D73*0.75, 87500)</f>
        <v>0</v>
      </c>
      <c r="H76" s="276"/>
      <c r="I76" s="277" t="str">
        <f>IF(G76&gt;=87500,"Caps at customer cap of $87,500","")</f>
        <v/>
      </c>
      <c r="J76" s="277"/>
      <c r="K76" s="277"/>
      <c r="L76" s="278"/>
    </row>
    <row r="77" spans="1:12" ht="27" customHeight="1" thickBot="1">
      <c r="A77" s="279" t="s">
        <v>146</v>
      </c>
      <c r="B77" s="280"/>
      <c r="C77" s="280"/>
      <c r="D77" s="280"/>
      <c r="E77" s="280"/>
      <c r="F77" s="280"/>
      <c r="G77" s="280"/>
      <c r="H77" s="280"/>
      <c r="I77" s="280"/>
      <c r="J77" s="280"/>
      <c r="K77" s="280"/>
      <c r="L77" s="281"/>
    </row>
  </sheetData>
  <sheetProtection selectLockedCells="1"/>
  <mergeCells count="40">
    <mergeCell ref="A73:C73"/>
    <mergeCell ref="D73:E73"/>
    <mergeCell ref="H4:K4"/>
    <mergeCell ref="A5:E5"/>
    <mergeCell ref="D21:E21"/>
    <mergeCell ref="A8:L19"/>
    <mergeCell ref="A60:L71"/>
    <mergeCell ref="A21:C21"/>
    <mergeCell ref="A4:C4"/>
    <mergeCell ref="D4:G4"/>
    <mergeCell ref="A58:L58"/>
    <mergeCell ref="F21:L21"/>
    <mergeCell ref="A56:L56"/>
    <mergeCell ref="K75:L75"/>
    <mergeCell ref="A74:C74"/>
    <mergeCell ref="D74:E74"/>
    <mergeCell ref="A75:C75"/>
    <mergeCell ref="D75:E75"/>
    <mergeCell ref="A1:L1"/>
    <mergeCell ref="K3:L3"/>
    <mergeCell ref="C3:H3"/>
    <mergeCell ref="A23:L41"/>
    <mergeCell ref="F5:L5"/>
    <mergeCell ref="I3:J3"/>
    <mergeCell ref="G76:H76"/>
    <mergeCell ref="I76:L76"/>
    <mergeCell ref="A77:L77"/>
    <mergeCell ref="A2:L2"/>
    <mergeCell ref="A22:L22"/>
    <mergeCell ref="A42:L42"/>
    <mergeCell ref="A43:L43"/>
    <mergeCell ref="K73:L73"/>
    <mergeCell ref="K74:L74"/>
    <mergeCell ref="A59:L59"/>
    <mergeCell ref="A72:L72"/>
    <mergeCell ref="A6:L6"/>
    <mergeCell ref="A7:L7"/>
    <mergeCell ref="A20:L20"/>
    <mergeCell ref="A3:B3"/>
    <mergeCell ref="A44:L55"/>
  </mergeCells>
  <dataValidations count="4">
    <dataValidation type="list" allowBlank="1" showInputMessage="1" showErrorMessage="1" sqref="D4" xr:uid="{00000000-0002-0000-0300-000000000000}">
      <formula1>$P$4:$P$7</formula1>
    </dataValidation>
    <dataValidation type="list" allowBlank="1" showInputMessage="1" showErrorMessage="1" sqref="L4" xr:uid="{00000000-0002-0000-0300-000001000000}">
      <formula1>$N$4:$N$5</formula1>
    </dataValidation>
    <dataValidation type="list" allowBlank="1" showInputMessage="1" showErrorMessage="1" sqref="F5" xr:uid="{00000000-0002-0000-0300-000002000000}">
      <formula1>$W$4:$W$9</formula1>
    </dataValidation>
    <dataValidation type="list" allowBlank="1" showInputMessage="1" showErrorMessage="1" sqref="D21:E21" xr:uid="{00000000-0002-0000-0300-000003000000}">
      <formula1>$P$21:$P$22</formula1>
    </dataValidation>
  </dataValidations>
  <pageMargins left="0.25" right="0.25" top="0.4" bottom="0.4" header="0.5" footer="0.34"/>
  <pageSetup scale="94" firstPageNumber="2" fitToHeight="2" orientation="portrait" r:id="rId1"/>
  <headerFooter alignWithMargins="0">
    <oddFooter>&amp;LEasySave Plus Custom Application&amp;RApplication Version: 1/21/2019</oddFooter>
  </headerFooter>
  <rowBreaks count="1" manualBreakCount="1">
    <brk id="4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indexed="41"/>
    <pageSetUpPr fitToPage="1"/>
  </sheetPr>
  <dimension ref="A1:Q69"/>
  <sheetViews>
    <sheetView zoomScaleNormal="100" zoomScaleSheetLayoutView="100" workbookViewId="0">
      <selection activeCell="B11" sqref="B11"/>
    </sheetView>
  </sheetViews>
  <sheetFormatPr defaultColWidth="0" defaultRowHeight="12.5" zeroHeight="1"/>
  <cols>
    <col min="1" max="1" width="9" style="52" customWidth="1"/>
    <col min="2" max="2" width="93.81640625" style="52" customWidth="1"/>
    <col min="3" max="6" width="9.1796875" style="52" hidden="1" customWidth="1"/>
    <col min="7" max="7" width="9" style="52" hidden="1" customWidth="1"/>
    <col min="8" max="13" width="9.1796875" style="52" hidden="1" customWidth="1"/>
    <col min="14" max="14" width="7.453125" style="52" hidden="1" customWidth="1"/>
    <col min="15" max="15" width="9.1796875" style="52" hidden="1" customWidth="1"/>
    <col min="16" max="16" width="2.54296875" style="52" hidden="1" customWidth="1"/>
    <col min="17" max="17" width="0" style="52" hidden="1" customWidth="1"/>
    <col min="18" max="16384" width="9.1796875" style="52" hidden="1"/>
  </cols>
  <sheetData>
    <row r="1" spans="1:17" ht="18" customHeight="1">
      <c r="A1" s="59" t="s">
        <v>29</v>
      </c>
      <c r="B1" s="8"/>
    </row>
    <row r="2" spans="1:17" ht="25">
      <c r="A2" s="361" t="s">
        <v>147</v>
      </c>
      <c r="B2" s="362"/>
      <c r="F2" s="9"/>
      <c r="G2" s="9"/>
      <c r="H2" s="9"/>
      <c r="I2" s="9"/>
      <c r="J2" s="9"/>
      <c r="K2" s="9"/>
      <c r="L2" s="9"/>
      <c r="M2" s="9"/>
      <c r="N2" s="9"/>
      <c r="O2" s="9"/>
      <c r="P2" s="9"/>
      <c r="Q2" s="10"/>
    </row>
    <row r="3" spans="1:17" ht="41.25" customHeight="1">
      <c r="A3" s="363" t="s">
        <v>148</v>
      </c>
      <c r="B3" s="364"/>
    </row>
    <row r="4" spans="1:17" ht="13">
      <c r="A4" s="12"/>
      <c r="B4" s="8"/>
    </row>
    <row r="5" spans="1:17" ht="13">
      <c r="A5" s="11" t="s">
        <v>149</v>
      </c>
      <c r="B5" s="8"/>
    </row>
    <row r="6" spans="1:17" ht="13">
      <c r="A6" s="12" t="s">
        <v>150</v>
      </c>
      <c r="B6" s="8"/>
    </row>
    <row r="7" spans="1:17" ht="36" customHeight="1">
      <c r="A7" s="64" t="s">
        <v>151</v>
      </c>
      <c r="B7" s="61" t="s">
        <v>152</v>
      </c>
    </row>
    <row r="8" spans="1:17" ht="13">
      <c r="A8" s="12" t="s">
        <v>153</v>
      </c>
      <c r="B8" s="8"/>
    </row>
    <row r="9" spans="1:17" ht="25">
      <c r="A9" s="64" t="s">
        <v>151</v>
      </c>
      <c r="B9" s="61" t="s">
        <v>154</v>
      </c>
    </row>
    <row r="10" spans="1:17" ht="25">
      <c r="A10" s="64" t="s">
        <v>151</v>
      </c>
      <c r="B10" s="61" t="s">
        <v>155</v>
      </c>
    </row>
    <row r="11" spans="1:17" ht="27" customHeight="1">
      <c r="A11" s="64" t="s">
        <v>151</v>
      </c>
      <c r="B11" s="61" t="s">
        <v>156</v>
      </c>
    </row>
    <row r="12" spans="1:17" s="56" customFormat="1" ht="29.25" customHeight="1">
      <c r="A12" s="64" t="s">
        <v>151</v>
      </c>
      <c r="B12" s="61" t="s">
        <v>157</v>
      </c>
    </row>
    <row r="13" spans="1:17" ht="15" hidden="1" customHeight="1">
      <c r="A13" s="218"/>
      <c r="B13" s="218"/>
    </row>
    <row r="14" spans="1:17" ht="15" hidden="1" customHeight="1">
      <c r="A14" s="61"/>
      <c r="B14" s="85"/>
    </row>
    <row r="15" spans="1:17" ht="15" hidden="1" customHeight="1">
      <c r="A15" s="61"/>
      <c r="B15" s="67"/>
    </row>
    <row r="16" spans="1:17" hidden="1">
      <c r="A16" s="61"/>
      <c r="B16" s="67"/>
    </row>
    <row r="17" spans="1:2" hidden="1">
      <c r="A17" s="61"/>
      <c r="B17" s="67"/>
    </row>
    <row r="18" spans="1:2" ht="13" hidden="1">
      <c r="A18" s="64"/>
      <c r="B18" s="65"/>
    </row>
    <row r="19" spans="1:2" ht="13" hidden="1">
      <c r="A19" s="64"/>
      <c r="B19" s="66"/>
    </row>
    <row r="20" spans="1:2" ht="13" hidden="1">
      <c r="A20" s="64"/>
      <c r="B20" s="66"/>
    </row>
    <row r="21" spans="1:2" ht="13" hidden="1">
      <c r="A21" s="64"/>
      <c r="B21" s="66"/>
    </row>
    <row r="22" spans="1:2" ht="13" hidden="1">
      <c r="A22" s="64"/>
      <c r="B22" s="65"/>
    </row>
    <row r="23" spans="1:2" ht="13" hidden="1">
      <c r="A23" s="64"/>
      <c r="B23" s="65"/>
    </row>
    <row r="24" spans="1:2" ht="13" hidden="1">
      <c r="A24" s="64"/>
      <c r="B24" s="67"/>
    </row>
    <row r="25" spans="1:2" ht="13" hidden="1">
      <c r="A25" s="64"/>
      <c r="B25" s="67"/>
    </row>
    <row r="26" spans="1:2" ht="25.5" hidden="1" customHeight="1">
      <c r="A26" s="64"/>
      <c r="B26" s="67"/>
    </row>
    <row r="27" spans="1:2" ht="21" hidden="1" customHeight="1">
      <c r="A27" s="83"/>
      <c r="B27" s="84"/>
    </row>
    <row r="28" spans="1:2" ht="13" hidden="1">
      <c r="A28" s="64"/>
      <c r="B28" s="67"/>
    </row>
    <row r="29" spans="1:2" ht="13" hidden="1">
      <c r="A29" s="64"/>
      <c r="B29" s="66"/>
    </row>
    <row r="30" spans="1:2" ht="13" hidden="1">
      <c r="A30" s="64"/>
      <c r="B30" s="66"/>
    </row>
    <row r="31" spans="1:2" ht="13" hidden="1">
      <c r="A31" s="64"/>
      <c r="B31" s="66"/>
    </row>
    <row r="32" spans="1:2" ht="13" hidden="1">
      <c r="A32" s="64"/>
      <c r="B32" s="66"/>
    </row>
    <row r="33" spans="1:2" ht="13" hidden="1">
      <c r="A33" s="64"/>
      <c r="B33" s="66"/>
    </row>
    <row r="34" spans="1:2" ht="13" hidden="1">
      <c r="A34" s="64"/>
      <c r="B34" s="66"/>
    </row>
    <row r="35" spans="1:2" ht="13" hidden="1">
      <c r="A35" s="64"/>
      <c r="B35" s="66"/>
    </row>
    <row r="36" spans="1:2" ht="36" hidden="1" customHeight="1">
      <c r="A36" s="8"/>
      <c r="B36" s="68"/>
    </row>
    <row r="37" spans="1:2" ht="13" hidden="1">
      <c r="A37" s="11"/>
      <c r="B37" s="61"/>
    </row>
    <row r="38" spans="1:2" hidden="1">
      <c r="A38" s="8"/>
      <c r="B38" s="61"/>
    </row>
    <row r="39" spans="1:2" hidden="1">
      <c r="A39" s="8"/>
      <c r="B39" s="14"/>
    </row>
    <row r="40" spans="1:2" hidden="1">
      <c r="A40" s="8"/>
      <c r="B40" s="14"/>
    </row>
    <row r="41" spans="1:2" hidden="1">
      <c r="A41" s="8"/>
      <c r="B41" s="67"/>
    </row>
    <row r="42" spans="1:2" hidden="1">
      <c r="A42" s="8"/>
      <c r="B42" s="67"/>
    </row>
    <row r="43" spans="1:2" hidden="1">
      <c r="A43" s="8"/>
      <c r="B43" s="67"/>
    </row>
    <row r="44" spans="1:2" hidden="1">
      <c r="A44" s="8"/>
      <c r="B44" s="14"/>
    </row>
    <row r="45" spans="1:2" ht="13" hidden="1">
      <c r="A45" s="11"/>
      <c r="B45" s="13"/>
    </row>
    <row r="46" spans="1:2" hidden="1">
      <c r="A46" s="8"/>
      <c r="B46" s="8"/>
    </row>
    <row r="47" spans="1:2" ht="13" hidden="1">
      <c r="A47" s="11"/>
      <c r="B47" s="67"/>
    </row>
    <row r="48" spans="1:2" ht="13" hidden="1">
      <c r="A48" s="12"/>
      <c r="B48" s="66"/>
    </row>
    <row r="49" spans="1:11" hidden="1">
      <c r="A49" s="8"/>
      <c r="B49" s="66"/>
    </row>
    <row r="50" spans="1:11" hidden="1">
      <c r="A50" s="8"/>
      <c r="B50" s="66"/>
    </row>
    <row r="51" spans="1:11" hidden="1">
      <c r="A51" s="8"/>
      <c r="B51" s="67"/>
    </row>
    <row r="52" spans="1:11" hidden="1">
      <c r="A52" s="8"/>
      <c r="B52" s="66"/>
    </row>
    <row r="53" spans="1:11" ht="13" hidden="1">
      <c r="A53" s="12"/>
      <c r="B53" s="66"/>
    </row>
    <row r="54" spans="1:11" hidden="1">
      <c r="A54" s="8"/>
      <c r="B54" s="66"/>
    </row>
    <row r="55" spans="1:11" hidden="1">
      <c r="A55" s="8"/>
      <c r="B55" s="66"/>
    </row>
    <row r="56" spans="1:11" hidden="1">
      <c r="A56" s="8"/>
      <c r="B56" s="66"/>
    </row>
    <row r="57" spans="1:11" hidden="1">
      <c r="A57" s="8"/>
      <c r="B57" s="66"/>
    </row>
    <row r="58" spans="1:11" hidden="1">
      <c r="A58" s="8"/>
      <c r="B58" s="66"/>
    </row>
    <row r="59" spans="1:11" hidden="1">
      <c r="A59" s="8"/>
      <c r="B59" s="66"/>
    </row>
    <row r="60" spans="1:11" hidden="1">
      <c r="A60" s="82"/>
      <c r="B60" s="66"/>
    </row>
    <row r="61" spans="1:11" hidden="1">
      <c r="A61" s="8"/>
      <c r="B61" s="66"/>
    </row>
    <row r="62" spans="1:11" ht="15.75" hidden="1" customHeight="1">
      <c r="A62" s="8"/>
      <c r="B62" s="67"/>
    </row>
    <row r="63" spans="1:11" ht="15.5" hidden="1">
      <c r="A63" s="62"/>
      <c r="B63" s="69"/>
      <c r="C63" s="53"/>
      <c r="D63" s="53"/>
      <c r="E63" s="53"/>
      <c r="F63" s="53"/>
      <c r="G63" s="53"/>
      <c r="H63" s="53"/>
      <c r="I63" s="53"/>
      <c r="J63" s="53"/>
      <c r="K63" s="53"/>
    </row>
    <row r="64" spans="1:11" hidden="1">
      <c r="A64" s="63"/>
      <c r="B64" s="66"/>
    </row>
    <row r="65" spans="1:2" hidden="1">
      <c r="A65" s="63"/>
      <c r="B65" s="66"/>
    </row>
    <row r="66" spans="1:2" hidden="1">
      <c r="A66" s="63"/>
      <c r="B66" s="66"/>
    </row>
    <row r="67" spans="1:2" hidden="1">
      <c r="A67" s="8"/>
      <c r="B67" s="8"/>
    </row>
    <row r="68" spans="1:2" hidden="1">
      <c r="A68" s="8"/>
      <c r="B68" s="8"/>
    </row>
    <row r="69" spans="1:2" hidden="1">
      <c r="A69" s="8"/>
      <c r="B69" s="8"/>
    </row>
  </sheetData>
  <sheetProtection selectLockedCells="1" selectUnlockedCells="1"/>
  <mergeCells count="3">
    <mergeCell ref="A2:B2"/>
    <mergeCell ref="A3:B3"/>
    <mergeCell ref="A13:B13"/>
  </mergeCells>
  <pageMargins left="0.25" right="0.25" top="0.4" bottom="0.4" header="0.5" footer="0.34"/>
  <pageSetup firstPageNumber="2" fitToHeight="2" orientation="portrait" r:id="rId1"/>
  <headerFooter alignWithMargins="0">
    <oddFooter>&amp;LEasySave Plus Custom Application&amp;RApplication Version: 1/21/2019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F04C-4D88-4BEB-9D64-C02C05E54804}">
  <sheetPr>
    <tabColor rgb="FFFFFF00"/>
  </sheetPr>
  <dimension ref="A1:AA55"/>
  <sheetViews>
    <sheetView zoomScale="55" zoomScaleNormal="55" workbookViewId="0">
      <selection activeCell="O36" sqref="O36"/>
    </sheetView>
  </sheetViews>
  <sheetFormatPr defaultColWidth="9.1796875" defaultRowHeight="14.5"/>
  <cols>
    <col min="1" max="3" width="8.7265625" style="124" customWidth="1"/>
    <col min="4" max="14" width="18.54296875" style="124" customWidth="1"/>
    <col min="15" max="15" width="16.7265625" style="124" bestFit="1" customWidth="1"/>
    <col min="16" max="18" width="9.1796875" style="124"/>
    <col min="19" max="26" width="18.7265625" style="124" customWidth="1"/>
    <col min="27" max="27" width="21.1796875" style="124" customWidth="1"/>
    <col min="28" max="16384" width="9.1796875" style="124"/>
  </cols>
  <sheetData>
    <row r="1" spans="1:27" ht="19.5">
      <c r="A1" s="123" t="s">
        <v>158</v>
      </c>
      <c r="P1" s="123" t="s">
        <v>159</v>
      </c>
    </row>
    <row r="2" spans="1:27" s="125" customFormat="1" ht="37">
      <c r="B2" s="126"/>
      <c r="C2" s="126"/>
      <c r="D2" s="370" t="s">
        <v>58</v>
      </c>
      <c r="E2" s="371"/>
      <c r="F2" s="365" t="s">
        <v>160</v>
      </c>
      <c r="G2" s="366"/>
      <c r="H2" s="366"/>
      <c r="I2" s="367"/>
      <c r="J2" s="372" t="s">
        <v>161</v>
      </c>
      <c r="K2" s="373"/>
      <c r="L2" s="374"/>
      <c r="M2" s="375" t="s">
        <v>162</v>
      </c>
      <c r="N2" s="376"/>
      <c r="Q2" s="126"/>
      <c r="R2" s="126"/>
      <c r="S2" s="370" t="s">
        <v>58</v>
      </c>
      <c r="T2" s="371"/>
      <c r="U2" s="365" t="s">
        <v>160</v>
      </c>
      <c r="V2" s="366"/>
      <c r="W2" s="366"/>
      <c r="X2" s="367"/>
      <c r="Y2" s="368" t="s">
        <v>161</v>
      </c>
      <c r="Z2" s="369"/>
      <c r="AA2" s="179" t="s">
        <v>162</v>
      </c>
    </row>
    <row r="3" spans="1:27" ht="15" customHeight="1">
      <c r="A3" s="123"/>
      <c r="B3" s="127"/>
      <c r="C3" s="127"/>
      <c r="D3" s="128" t="s">
        <v>163</v>
      </c>
      <c r="E3" s="129" t="s">
        <v>164</v>
      </c>
      <c r="F3" s="130" t="s">
        <v>165</v>
      </c>
      <c r="G3" s="131" t="s">
        <v>166</v>
      </c>
      <c r="H3" s="131" t="s">
        <v>167</v>
      </c>
      <c r="I3" s="132" t="s">
        <v>168</v>
      </c>
      <c r="J3" s="133" t="s">
        <v>169</v>
      </c>
      <c r="K3" s="134" t="s">
        <v>170</v>
      </c>
      <c r="L3" s="135" t="s">
        <v>171</v>
      </c>
      <c r="M3" s="136" t="s">
        <v>172</v>
      </c>
      <c r="N3" s="137" t="s">
        <v>173</v>
      </c>
      <c r="P3" s="123"/>
      <c r="Q3" s="127"/>
      <c r="R3" s="127"/>
      <c r="S3" s="202" t="s">
        <v>174</v>
      </c>
      <c r="T3" s="203" t="s">
        <v>175</v>
      </c>
      <c r="U3" s="130" t="s">
        <v>165</v>
      </c>
      <c r="V3" s="131" t="s">
        <v>166</v>
      </c>
      <c r="W3" s="131" t="s">
        <v>176</v>
      </c>
      <c r="X3" s="132" t="s">
        <v>168</v>
      </c>
      <c r="Y3" s="134" t="s">
        <v>177</v>
      </c>
      <c r="Z3" s="135" t="s">
        <v>178</v>
      </c>
      <c r="AA3" s="175" t="s">
        <v>172</v>
      </c>
    </row>
    <row r="4" spans="1:27" ht="15" customHeight="1">
      <c r="A4" s="123"/>
      <c r="B4" s="127"/>
      <c r="C4" s="127"/>
      <c r="D4" s="138" t="s">
        <v>179</v>
      </c>
      <c r="E4" s="139" t="s">
        <v>180</v>
      </c>
      <c r="F4" s="140" t="s">
        <v>181</v>
      </c>
      <c r="G4" s="141" t="s">
        <v>182</v>
      </c>
      <c r="H4" s="141" t="s">
        <v>183</v>
      </c>
      <c r="I4" s="142"/>
      <c r="J4" s="143" t="s">
        <v>184</v>
      </c>
      <c r="K4" s="144"/>
      <c r="L4" s="145"/>
      <c r="M4" s="146"/>
      <c r="N4" s="147" t="s">
        <v>185</v>
      </c>
      <c r="P4" s="123"/>
      <c r="Q4" s="127"/>
      <c r="R4" s="127"/>
      <c r="S4" s="204" t="s">
        <v>186</v>
      </c>
      <c r="T4" s="205" t="s">
        <v>187</v>
      </c>
      <c r="U4" s="140" t="s">
        <v>181</v>
      </c>
      <c r="V4" s="141" t="s">
        <v>188</v>
      </c>
      <c r="W4" s="141" t="s">
        <v>189</v>
      </c>
      <c r="X4" s="142" t="s">
        <v>188</v>
      </c>
      <c r="Y4" s="144" t="s">
        <v>188</v>
      </c>
      <c r="Z4" s="145" t="s">
        <v>188</v>
      </c>
      <c r="AA4" s="176" t="s">
        <v>190</v>
      </c>
    </row>
    <row r="5" spans="1:27" ht="15" customHeight="1">
      <c r="A5" s="123"/>
      <c r="B5" s="127"/>
      <c r="C5" s="127"/>
      <c r="D5" s="138" t="s">
        <v>191</v>
      </c>
      <c r="E5" s="139" t="s">
        <v>192</v>
      </c>
      <c r="F5" s="140" t="s">
        <v>193</v>
      </c>
      <c r="G5" s="141"/>
      <c r="H5" s="141" t="s">
        <v>194</v>
      </c>
      <c r="I5" s="142"/>
      <c r="J5" s="143" t="s">
        <v>195</v>
      </c>
      <c r="K5" s="144"/>
      <c r="L5" s="145"/>
      <c r="M5" s="148"/>
      <c r="N5" s="147" t="s">
        <v>196</v>
      </c>
      <c r="P5" s="123"/>
      <c r="Q5" s="127"/>
      <c r="R5" s="127"/>
      <c r="S5" s="206" t="s">
        <v>197</v>
      </c>
      <c r="T5" s="205"/>
      <c r="U5" s="140" t="s">
        <v>193</v>
      </c>
      <c r="V5" s="141" t="s">
        <v>188</v>
      </c>
      <c r="W5" s="141" t="s">
        <v>198</v>
      </c>
      <c r="X5" s="142" t="s">
        <v>188</v>
      </c>
      <c r="Y5" s="144" t="s">
        <v>188</v>
      </c>
      <c r="Z5" s="145" t="s">
        <v>188</v>
      </c>
      <c r="AA5" s="177" t="s">
        <v>173</v>
      </c>
    </row>
    <row r="6" spans="1:27" ht="15" customHeight="1">
      <c r="A6" s="123"/>
      <c r="B6" s="127"/>
      <c r="C6" s="127"/>
      <c r="D6" s="138" t="s">
        <v>199</v>
      </c>
      <c r="E6" s="139" t="s">
        <v>200</v>
      </c>
      <c r="F6" s="140" t="s">
        <v>201</v>
      </c>
      <c r="G6" s="141"/>
      <c r="H6" s="141" t="s">
        <v>202</v>
      </c>
      <c r="I6" s="142"/>
      <c r="J6" s="143" t="s">
        <v>203</v>
      </c>
      <c r="K6" s="144"/>
      <c r="L6" s="145"/>
      <c r="M6" s="148"/>
      <c r="N6" s="147" t="s">
        <v>204</v>
      </c>
      <c r="P6" s="123"/>
      <c r="Q6" s="127"/>
      <c r="R6" s="127"/>
      <c r="S6" s="206" t="s">
        <v>205</v>
      </c>
      <c r="T6" s="205"/>
      <c r="U6" s="140" t="s">
        <v>206</v>
      </c>
      <c r="V6" s="141" t="s">
        <v>188</v>
      </c>
      <c r="W6" s="141" t="s">
        <v>194</v>
      </c>
      <c r="X6" s="142" t="s">
        <v>188</v>
      </c>
      <c r="Y6" s="144" t="s">
        <v>188</v>
      </c>
      <c r="Z6" s="145" t="s">
        <v>188</v>
      </c>
      <c r="AA6" s="177" t="s">
        <v>185</v>
      </c>
    </row>
    <row r="7" spans="1:27" ht="15" customHeight="1">
      <c r="A7" s="123"/>
      <c r="B7" s="127"/>
      <c r="C7" s="127"/>
      <c r="D7" s="138" t="s">
        <v>207</v>
      </c>
      <c r="E7" s="139" t="s">
        <v>208</v>
      </c>
      <c r="F7" s="140" t="s">
        <v>209</v>
      </c>
      <c r="G7" s="141"/>
      <c r="H7" s="141" t="s">
        <v>210</v>
      </c>
      <c r="I7" s="142"/>
      <c r="J7" s="143" t="s">
        <v>211</v>
      </c>
      <c r="K7" s="144"/>
      <c r="L7" s="145"/>
      <c r="M7" s="148"/>
      <c r="N7" s="147" t="s">
        <v>212</v>
      </c>
      <c r="P7" s="123"/>
      <c r="Q7" s="127"/>
      <c r="R7" s="127"/>
      <c r="S7" s="206" t="s">
        <v>213</v>
      </c>
      <c r="T7" s="205"/>
      <c r="U7" s="140" t="s">
        <v>209</v>
      </c>
      <c r="V7" s="141" t="s">
        <v>188</v>
      </c>
      <c r="W7" s="141" t="s">
        <v>214</v>
      </c>
      <c r="X7" s="142" t="s">
        <v>188</v>
      </c>
      <c r="Y7" s="144" t="s">
        <v>188</v>
      </c>
      <c r="Z7" s="145" t="s">
        <v>188</v>
      </c>
      <c r="AA7" s="177" t="s">
        <v>212</v>
      </c>
    </row>
    <row r="8" spans="1:27" ht="15" customHeight="1">
      <c r="A8" s="123"/>
      <c r="B8" s="127"/>
      <c r="C8" s="127"/>
      <c r="D8" s="138" t="s">
        <v>215</v>
      </c>
      <c r="E8" s="139"/>
      <c r="F8" s="140" t="s">
        <v>216</v>
      </c>
      <c r="G8" s="141"/>
      <c r="H8" s="141"/>
      <c r="I8" s="142"/>
      <c r="J8" s="143" t="s">
        <v>217</v>
      </c>
      <c r="K8" s="144"/>
      <c r="L8" s="145"/>
      <c r="M8" s="148"/>
      <c r="N8" s="147" t="s">
        <v>218</v>
      </c>
      <c r="P8" s="123"/>
      <c r="Q8" s="127"/>
      <c r="R8" s="127"/>
      <c r="S8" s="206" t="s">
        <v>219</v>
      </c>
      <c r="T8" s="205"/>
      <c r="U8" s="140" t="s">
        <v>216</v>
      </c>
      <c r="V8" s="141" t="s">
        <v>188</v>
      </c>
      <c r="W8" s="141" t="s">
        <v>188</v>
      </c>
      <c r="X8" s="142" t="s">
        <v>188</v>
      </c>
      <c r="Y8" s="144" t="s">
        <v>188</v>
      </c>
      <c r="Z8" s="145" t="s">
        <v>188</v>
      </c>
      <c r="AA8" s="177" t="s">
        <v>220</v>
      </c>
    </row>
    <row r="9" spans="1:27" ht="15" customHeight="1">
      <c r="A9" s="123"/>
      <c r="B9" s="127"/>
      <c r="C9" s="127"/>
      <c r="D9" s="138" t="s">
        <v>221</v>
      </c>
      <c r="E9" s="139"/>
      <c r="F9" s="140" t="s">
        <v>222</v>
      </c>
      <c r="G9" s="141"/>
      <c r="H9" s="141"/>
      <c r="I9" s="142"/>
      <c r="J9" s="143" t="s">
        <v>223</v>
      </c>
      <c r="K9" s="144"/>
      <c r="L9" s="145"/>
      <c r="M9" s="148"/>
      <c r="N9" s="147" t="s">
        <v>220</v>
      </c>
      <c r="P9" s="123"/>
      <c r="Q9" s="127"/>
      <c r="R9" s="127"/>
      <c r="S9" s="204"/>
      <c r="T9" s="205"/>
      <c r="U9" s="140" t="s">
        <v>222</v>
      </c>
      <c r="V9" s="141" t="s">
        <v>188</v>
      </c>
      <c r="W9" s="141" t="s">
        <v>188</v>
      </c>
      <c r="X9" s="142" t="s">
        <v>188</v>
      </c>
      <c r="Y9" s="144" t="s">
        <v>188</v>
      </c>
      <c r="Z9" s="145" t="s">
        <v>188</v>
      </c>
      <c r="AA9" s="177" t="s">
        <v>224</v>
      </c>
    </row>
    <row r="10" spans="1:27" ht="15" customHeight="1">
      <c r="A10" s="123"/>
      <c r="B10" s="127"/>
      <c r="C10" s="127"/>
      <c r="D10" s="138" t="s">
        <v>225</v>
      </c>
      <c r="E10" s="139"/>
      <c r="F10" s="140" t="s">
        <v>226</v>
      </c>
      <c r="G10" s="141"/>
      <c r="H10" s="141"/>
      <c r="I10" s="142"/>
      <c r="J10" s="143" t="s">
        <v>227</v>
      </c>
      <c r="K10" s="144"/>
      <c r="L10" s="145"/>
      <c r="M10" s="148"/>
      <c r="N10" s="147" t="s">
        <v>228</v>
      </c>
      <c r="P10" s="123"/>
      <c r="Q10" s="127"/>
      <c r="R10" s="127"/>
      <c r="S10" s="204"/>
      <c r="T10" s="205"/>
      <c r="U10" s="140" t="s">
        <v>226</v>
      </c>
      <c r="V10" s="141" t="s">
        <v>188</v>
      </c>
      <c r="W10" s="141" t="s">
        <v>188</v>
      </c>
      <c r="X10" s="142" t="s">
        <v>188</v>
      </c>
      <c r="Y10" s="144" t="s">
        <v>188</v>
      </c>
      <c r="Z10" s="145" t="s">
        <v>188</v>
      </c>
      <c r="AA10" s="177" t="s">
        <v>188</v>
      </c>
    </row>
    <row r="11" spans="1:27" ht="15" customHeight="1">
      <c r="A11" s="123"/>
      <c r="B11" s="127"/>
      <c r="C11" s="127"/>
      <c r="D11" s="138" t="s">
        <v>229</v>
      </c>
      <c r="E11" s="139"/>
      <c r="F11" s="140" t="s">
        <v>230</v>
      </c>
      <c r="G11" s="141"/>
      <c r="H11" s="141"/>
      <c r="I11" s="142"/>
      <c r="J11" s="143" t="s">
        <v>231</v>
      </c>
      <c r="K11" s="144"/>
      <c r="L11" s="145"/>
      <c r="M11" s="148"/>
      <c r="N11" s="147" t="s">
        <v>224</v>
      </c>
      <c r="P11" s="123"/>
      <c r="Q11" s="127"/>
      <c r="R11" s="127"/>
      <c r="S11" s="204"/>
      <c r="T11" s="205"/>
      <c r="U11" s="140" t="s">
        <v>188</v>
      </c>
      <c r="V11" s="141" t="s">
        <v>188</v>
      </c>
      <c r="W11" s="141" t="s">
        <v>188</v>
      </c>
      <c r="X11" s="142" t="s">
        <v>188</v>
      </c>
      <c r="Y11" s="144" t="s">
        <v>188</v>
      </c>
      <c r="Z11" s="145" t="s">
        <v>188</v>
      </c>
      <c r="AA11" s="177" t="s">
        <v>188</v>
      </c>
    </row>
    <row r="12" spans="1:27" ht="15" customHeight="1">
      <c r="A12" s="123"/>
      <c r="B12" s="127"/>
      <c r="C12" s="127"/>
      <c r="D12" s="138" t="s">
        <v>232</v>
      </c>
      <c r="E12" s="139"/>
      <c r="F12" s="140"/>
      <c r="G12" s="141"/>
      <c r="H12" s="141"/>
      <c r="I12" s="142"/>
      <c r="J12" s="143" t="s">
        <v>233</v>
      </c>
      <c r="K12" s="144"/>
      <c r="L12" s="145"/>
      <c r="M12" s="148"/>
      <c r="N12" s="147" t="s">
        <v>190</v>
      </c>
      <c r="P12" s="123"/>
      <c r="Q12" s="127"/>
      <c r="R12" s="127"/>
      <c r="S12" s="138" t="s">
        <v>188</v>
      </c>
      <c r="T12" s="139"/>
      <c r="U12" s="140" t="s">
        <v>188</v>
      </c>
      <c r="V12" s="141" t="s">
        <v>188</v>
      </c>
      <c r="W12" s="141" t="s">
        <v>188</v>
      </c>
      <c r="X12" s="142" t="s">
        <v>188</v>
      </c>
      <c r="Y12" s="144" t="s">
        <v>188</v>
      </c>
      <c r="Z12" s="145" t="s">
        <v>188</v>
      </c>
      <c r="AA12" s="177" t="s">
        <v>188</v>
      </c>
    </row>
    <row r="13" spans="1:27" ht="15" customHeight="1">
      <c r="A13" s="123"/>
      <c r="B13" s="127"/>
      <c r="C13" s="127"/>
      <c r="D13" s="138" t="s">
        <v>234</v>
      </c>
      <c r="E13" s="139"/>
      <c r="F13" s="140"/>
      <c r="G13" s="141"/>
      <c r="H13" s="141"/>
      <c r="I13" s="142"/>
      <c r="J13" s="149"/>
      <c r="K13" s="144"/>
      <c r="L13" s="145"/>
      <c r="M13" s="148"/>
      <c r="N13" s="147"/>
      <c r="P13" s="123"/>
      <c r="Q13" s="127"/>
      <c r="R13" s="127"/>
      <c r="S13" s="138" t="s">
        <v>188</v>
      </c>
      <c r="T13" s="139"/>
      <c r="U13" s="140" t="s">
        <v>188</v>
      </c>
      <c r="V13" s="141" t="s">
        <v>188</v>
      </c>
      <c r="W13" s="141" t="s">
        <v>188</v>
      </c>
      <c r="X13" s="142" t="s">
        <v>188</v>
      </c>
      <c r="Y13" s="144" t="s">
        <v>188</v>
      </c>
      <c r="Z13" s="145" t="s">
        <v>188</v>
      </c>
      <c r="AA13" s="177" t="s">
        <v>188</v>
      </c>
    </row>
    <row r="14" spans="1:27" ht="15" customHeight="1">
      <c r="A14" s="123"/>
      <c r="B14" s="127"/>
      <c r="C14" s="127"/>
      <c r="D14" s="138" t="s">
        <v>235</v>
      </c>
      <c r="E14" s="139"/>
      <c r="F14" s="140"/>
      <c r="G14" s="141"/>
      <c r="H14" s="141"/>
      <c r="I14" s="142"/>
      <c r="J14" s="149"/>
      <c r="K14" s="144"/>
      <c r="L14" s="145"/>
      <c r="M14" s="148"/>
      <c r="N14" s="147"/>
      <c r="P14" s="123"/>
      <c r="Q14" s="127"/>
      <c r="R14" s="127"/>
      <c r="S14" s="138" t="s">
        <v>188</v>
      </c>
      <c r="T14" s="139"/>
      <c r="U14" s="140" t="s">
        <v>188</v>
      </c>
      <c r="V14" s="141" t="s">
        <v>188</v>
      </c>
      <c r="W14" s="141" t="s">
        <v>188</v>
      </c>
      <c r="X14" s="142" t="s">
        <v>188</v>
      </c>
      <c r="Y14" s="144" t="s">
        <v>188</v>
      </c>
      <c r="Z14" s="145" t="s">
        <v>188</v>
      </c>
      <c r="AA14" s="177" t="s">
        <v>188</v>
      </c>
    </row>
    <row r="15" spans="1:27" ht="15" customHeight="1">
      <c r="A15" s="123"/>
      <c r="B15" s="127"/>
      <c r="C15" s="127"/>
      <c r="D15" s="138" t="s">
        <v>236</v>
      </c>
      <c r="E15" s="139"/>
      <c r="F15" s="140"/>
      <c r="G15" s="141"/>
      <c r="H15" s="141"/>
      <c r="I15" s="142"/>
      <c r="J15" s="149"/>
      <c r="K15" s="144"/>
      <c r="L15" s="145"/>
      <c r="M15" s="148"/>
      <c r="N15" s="147"/>
      <c r="P15" s="123"/>
      <c r="Q15" s="127"/>
      <c r="R15" s="127"/>
      <c r="S15" s="138"/>
      <c r="T15" s="139"/>
      <c r="U15" s="140"/>
      <c r="V15" s="141"/>
      <c r="W15" s="141"/>
      <c r="X15" s="142"/>
      <c r="Y15" s="144"/>
      <c r="Z15" s="145"/>
      <c r="AA15" s="177"/>
    </row>
    <row r="16" spans="1:27" ht="15" customHeight="1">
      <c r="A16" s="123"/>
      <c r="B16" s="127"/>
      <c r="C16" s="127"/>
      <c r="D16" s="150" t="s">
        <v>237</v>
      </c>
      <c r="E16" s="151"/>
      <c r="F16" s="152"/>
      <c r="G16" s="153"/>
      <c r="H16" s="153"/>
      <c r="I16" s="154"/>
      <c r="J16" s="155"/>
      <c r="K16" s="156"/>
      <c r="L16" s="157"/>
      <c r="M16" s="158"/>
      <c r="N16" s="159"/>
      <c r="P16" s="123"/>
      <c r="Q16" s="127"/>
      <c r="R16" s="127"/>
      <c r="S16" s="150" t="s">
        <v>188</v>
      </c>
      <c r="T16" s="151"/>
      <c r="U16" s="152" t="s">
        <v>188</v>
      </c>
      <c r="V16" s="153" t="s">
        <v>188</v>
      </c>
      <c r="W16" s="153" t="s">
        <v>188</v>
      </c>
      <c r="X16" s="154" t="s">
        <v>188</v>
      </c>
      <c r="Y16" s="156" t="s">
        <v>188</v>
      </c>
      <c r="Z16" s="157" t="s">
        <v>188</v>
      </c>
      <c r="AA16" s="178" t="s">
        <v>188</v>
      </c>
    </row>
    <row r="17" spans="1:27" ht="19.5">
      <c r="A17" s="123"/>
      <c r="P17" s="123"/>
      <c r="Q17" s="127"/>
      <c r="R17" s="127"/>
      <c r="U17" s="127"/>
      <c r="V17" s="127"/>
      <c r="W17" s="127"/>
      <c r="X17" s="127"/>
      <c r="Y17" s="127"/>
      <c r="Z17" s="127"/>
      <c r="AA17" s="127"/>
    </row>
    <row r="18" spans="1:27" ht="24.5">
      <c r="A18" s="160" t="s">
        <v>238</v>
      </c>
      <c r="B18" s="160" t="s">
        <v>239</v>
      </c>
      <c r="C18" s="199" t="s">
        <v>240</v>
      </c>
      <c r="D18" s="161" t="s">
        <v>241</v>
      </c>
      <c r="E18" s="161" t="s">
        <v>241</v>
      </c>
      <c r="F18" s="162" t="s">
        <v>241</v>
      </c>
      <c r="G18" s="162" t="s">
        <v>241</v>
      </c>
      <c r="H18" s="162" t="s">
        <v>241</v>
      </c>
      <c r="I18" s="162" t="s">
        <v>241</v>
      </c>
      <c r="J18" s="163" t="s">
        <v>241</v>
      </c>
      <c r="K18" s="163" t="s">
        <v>241</v>
      </c>
      <c r="L18" s="163" t="s">
        <v>241</v>
      </c>
      <c r="M18" s="164" t="s">
        <v>241</v>
      </c>
      <c r="N18" s="164" t="s">
        <v>241</v>
      </c>
      <c r="P18" s="160" t="s">
        <v>238</v>
      </c>
      <c r="Q18" s="160" t="s">
        <v>239</v>
      </c>
      <c r="R18" s="160" t="s">
        <v>240</v>
      </c>
      <c r="S18" s="161" t="s">
        <v>241</v>
      </c>
      <c r="T18" s="161" t="s">
        <v>241</v>
      </c>
      <c r="U18" s="162" t="s">
        <v>241</v>
      </c>
      <c r="V18" s="162" t="s">
        <v>241</v>
      </c>
      <c r="W18" s="162" t="s">
        <v>241</v>
      </c>
      <c r="X18" s="162" t="s">
        <v>241</v>
      </c>
      <c r="Y18" s="163" t="s">
        <v>241</v>
      </c>
      <c r="Z18" s="163" t="s">
        <v>241</v>
      </c>
      <c r="AA18" s="164" t="s">
        <v>241</v>
      </c>
    </row>
    <row r="19" spans="1:27" ht="25.5" customHeight="1">
      <c r="A19" s="160"/>
      <c r="B19" s="160"/>
      <c r="C19" s="160"/>
      <c r="D19" s="161" t="s">
        <v>58</v>
      </c>
      <c r="E19" s="161" t="s">
        <v>61</v>
      </c>
      <c r="F19" s="162"/>
      <c r="G19" s="162"/>
      <c r="H19" s="162"/>
      <c r="I19" s="162"/>
      <c r="J19" s="163" t="s">
        <v>62</v>
      </c>
      <c r="K19" s="163"/>
      <c r="L19" s="163" t="s">
        <v>242</v>
      </c>
      <c r="M19" s="164"/>
      <c r="N19" s="164" t="s">
        <v>65</v>
      </c>
      <c r="P19" s="160"/>
      <c r="Q19" s="160"/>
      <c r="R19" s="160"/>
      <c r="S19" s="161" t="s">
        <v>58</v>
      </c>
      <c r="T19" s="161" t="s">
        <v>61</v>
      </c>
      <c r="U19" s="162"/>
      <c r="V19" s="162"/>
      <c r="W19" s="162"/>
      <c r="X19" s="162"/>
      <c r="Y19" s="163" t="s">
        <v>62</v>
      </c>
      <c r="Z19" s="163" t="s">
        <v>68</v>
      </c>
      <c r="AA19" s="164" t="s">
        <v>65</v>
      </c>
    </row>
    <row r="20" spans="1:27">
      <c r="A20" s="165">
        <v>1</v>
      </c>
      <c r="B20" s="211">
        <v>2025</v>
      </c>
      <c r="C20" s="212">
        <v>71.260000000000005</v>
      </c>
      <c r="D20" s="215">
        <v>1.8535530156189001E-2</v>
      </c>
      <c r="E20" s="215">
        <v>2.1125151865496999E-2</v>
      </c>
      <c r="F20" s="166">
        <v>1.3649290186349E-2</v>
      </c>
      <c r="G20" s="166">
        <v>1.3604149724486999E-2</v>
      </c>
      <c r="H20" s="166">
        <v>1.3386495274182999E-2</v>
      </c>
      <c r="I20" s="166">
        <v>1.3669170118316001E-2</v>
      </c>
      <c r="J20" s="167">
        <v>1.9311915734454999E-2</v>
      </c>
      <c r="K20" s="167">
        <v>1.3335150667222E-2</v>
      </c>
      <c r="L20" s="167">
        <v>1.3742167799613E-2</v>
      </c>
      <c r="M20" s="168">
        <v>1.3462670376974999E-2</v>
      </c>
      <c r="N20" s="168">
        <v>2.0987639226685E-2</v>
      </c>
      <c r="P20" s="165">
        <v>1</v>
      </c>
      <c r="Q20" s="211">
        <v>2025</v>
      </c>
      <c r="R20" s="212">
        <v>71.260000000000005</v>
      </c>
      <c r="S20" s="215">
        <v>4.9237972250601912E-2</v>
      </c>
      <c r="T20" s="215">
        <v>4.9237972250601912E-2</v>
      </c>
      <c r="U20" s="166">
        <v>2.4243661834192E-2</v>
      </c>
      <c r="V20" s="166">
        <v>2.4930568693816001E-2</v>
      </c>
      <c r="W20" s="166">
        <v>2.6973638523222002E-2</v>
      </c>
      <c r="X20" s="166">
        <v>2.5646568967633E-2</v>
      </c>
      <c r="Y20" s="167">
        <v>4.1289156158818875E-2</v>
      </c>
      <c r="Z20" s="167">
        <v>2.3945079015605001E-2</v>
      </c>
      <c r="AA20" s="168">
        <v>4.6108564182314217E-2</v>
      </c>
    </row>
    <row r="21" spans="1:27">
      <c r="A21" s="165">
        <v>2</v>
      </c>
      <c r="B21" s="211">
        <v>2026</v>
      </c>
      <c r="C21" s="212">
        <v>72.760000000000005</v>
      </c>
      <c r="D21" s="215">
        <v>1.9404736868261999E-2</v>
      </c>
      <c r="E21" s="215">
        <v>2.2597966131864999E-2</v>
      </c>
      <c r="F21" s="166">
        <v>1.6246289561735999E-2</v>
      </c>
      <c r="G21" s="166">
        <v>1.6511124070279999E-2</v>
      </c>
      <c r="H21" s="166">
        <v>1.7090245989657998E-2</v>
      </c>
      <c r="I21" s="166">
        <v>1.6247720309660998E-2</v>
      </c>
      <c r="J21" s="167">
        <v>2.0814670512081999E-2</v>
      </c>
      <c r="K21" s="167">
        <v>1.6998524939977999E-2</v>
      </c>
      <c r="L21" s="167">
        <v>1.6231077901717999E-2</v>
      </c>
      <c r="M21" s="168">
        <v>1.6631976746859001E-2</v>
      </c>
      <c r="N21" s="168">
        <v>2.267949955016E-2</v>
      </c>
      <c r="P21" s="165">
        <v>2</v>
      </c>
      <c r="Q21" s="211">
        <v>2026</v>
      </c>
      <c r="R21" s="212">
        <v>72.75645999999999</v>
      </c>
      <c r="S21" s="215">
        <v>5.4587588647254187E-2</v>
      </c>
      <c r="T21" s="215">
        <v>5.4587588647254187E-2</v>
      </c>
      <c r="U21" s="166">
        <v>2.4304517543787998E-2</v>
      </c>
      <c r="V21" s="166">
        <v>2.5014382380029999E-2</v>
      </c>
      <c r="W21" s="166">
        <v>2.6891571602657999E-2</v>
      </c>
      <c r="X21" s="166">
        <v>2.5454311882872001E-2</v>
      </c>
      <c r="Y21" s="167">
        <v>4.6571019932003015E-2</v>
      </c>
      <c r="Z21" s="167">
        <v>2.4035917826011E-2</v>
      </c>
      <c r="AA21" s="168">
        <v>5.2065088880722435E-2</v>
      </c>
    </row>
    <row r="22" spans="1:27">
      <c r="A22" s="165">
        <v>3</v>
      </c>
      <c r="B22" s="211">
        <v>2027</v>
      </c>
      <c r="C22" s="212">
        <v>63.61</v>
      </c>
      <c r="D22" s="215">
        <v>1.9395757276782E-2</v>
      </c>
      <c r="E22" s="215">
        <v>2.3563497306513002E-2</v>
      </c>
      <c r="F22" s="166">
        <v>1.9302520310583E-2</v>
      </c>
      <c r="G22" s="166">
        <v>1.9457338549846999E-2</v>
      </c>
      <c r="H22" s="166">
        <v>1.9730931227550999E-2</v>
      </c>
      <c r="I22" s="166">
        <v>1.8866577225034001E-2</v>
      </c>
      <c r="J22" s="167">
        <v>2.1664698136853001E-2</v>
      </c>
      <c r="K22" s="167">
        <v>1.9535404769262001E-2</v>
      </c>
      <c r="L22" s="167">
        <v>1.9274352377446E-2</v>
      </c>
      <c r="M22" s="168">
        <v>1.9346012935443999E-2</v>
      </c>
      <c r="N22" s="168">
        <v>2.3912353799455E-2</v>
      </c>
      <c r="P22" s="165">
        <v>3</v>
      </c>
      <c r="Q22" s="211">
        <v>2027</v>
      </c>
      <c r="R22" s="212">
        <v>63.609933599999998</v>
      </c>
      <c r="S22" s="215">
        <v>5.8583699344698585E-2</v>
      </c>
      <c r="T22" s="215">
        <v>5.8583699344698585E-2</v>
      </c>
      <c r="U22" s="166">
        <v>2.6402902538816001E-2</v>
      </c>
      <c r="V22" s="166">
        <v>2.7206916802932E-2</v>
      </c>
      <c r="W22" s="166">
        <v>2.9233938703624E-2</v>
      </c>
      <c r="X22" s="166">
        <v>2.7390127976247E-2</v>
      </c>
      <c r="Y22" s="167">
        <v>4.9341823078944864E-2</v>
      </c>
      <c r="Z22" s="167">
        <v>2.6009862746059001E-2</v>
      </c>
      <c r="AA22" s="168">
        <v>5.5926121641105775E-2</v>
      </c>
    </row>
    <row r="23" spans="1:27">
      <c r="A23" s="165">
        <v>4</v>
      </c>
      <c r="B23" s="211">
        <v>2028</v>
      </c>
      <c r="C23" s="212">
        <v>64.88</v>
      </c>
      <c r="D23" s="215">
        <v>2.5619405078860999E-2</v>
      </c>
      <c r="E23" s="215">
        <v>2.7876979280705001E-2</v>
      </c>
      <c r="F23" s="166">
        <v>2.0248009767928E-2</v>
      </c>
      <c r="G23" s="166">
        <v>2.0306048022507E-2</v>
      </c>
      <c r="H23" s="166">
        <v>2.0341959249408001E-2</v>
      </c>
      <c r="I23" s="166">
        <v>1.9782586984018E-2</v>
      </c>
      <c r="J23" s="167">
        <v>2.5184491230839001E-2</v>
      </c>
      <c r="K23" s="167">
        <v>1.9989749720441999E-2</v>
      </c>
      <c r="L23" s="167">
        <v>2.0384107427793001E-2</v>
      </c>
      <c r="M23" s="168">
        <v>2.0109696202287999E-2</v>
      </c>
      <c r="N23" s="168">
        <v>2.8522819230449001E-2</v>
      </c>
      <c r="P23" s="165">
        <v>4</v>
      </c>
      <c r="Q23" s="211">
        <v>2028</v>
      </c>
      <c r="R23" s="212">
        <v>64.882132272000007</v>
      </c>
      <c r="S23" s="215">
        <v>5.8798362307551061E-2</v>
      </c>
      <c r="T23" s="215">
        <v>5.8798362307551061E-2</v>
      </c>
      <c r="U23" s="166">
        <v>2.7633479824314001E-2</v>
      </c>
      <c r="V23" s="166">
        <v>2.8452357734394002E-2</v>
      </c>
      <c r="W23" s="166">
        <v>3.0553431942057001E-2</v>
      </c>
      <c r="X23" s="166">
        <v>2.8569760444272001E-2</v>
      </c>
      <c r="Y23" s="167">
        <v>5.0476899408459786E-2</v>
      </c>
      <c r="Z23" s="167">
        <v>2.7254530400461999E-2</v>
      </c>
      <c r="AA23" s="168">
        <v>5.7889740054738591E-2</v>
      </c>
    </row>
    <row r="24" spans="1:27">
      <c r="A24" s="165">
        <v>5</v>
      </c>
      <c r="B24" s="211">
        <v>2029</v>
      </c>
      <c r="C24" s="212">
        <v>66.180000000000007</v>
      </c>
      <c r="D24" s="215">
        <v>2.5241431657601E-2</v>
      </c>
      <c r="E24" s="215">
        <v>2.7537612514827999E-2</v>
      </c>
      <c r="F24" s="166">
        <v>2.0548327315399999E-2</v>
      </c>
      <c r="G24" s="166">
        <v>2.0549063916052001E-2</v>
      </c>
      <c r="H24" s="166">
        <v>2.0708461537505E-2</v>
      </c>
      <c r="I24" s="166">
        <v>1.9986162082758E-2</v>
      </c>
      <c r="J24" s="167">
        <v>2.4435186740046001E-2</v>
      </c>
      <c r="K24" s="167">
        <v>2.0530424142478999E-2</v>
      </c>
      <c r="L24" s="167">
        <v>2.0611396846378999E-2</v>
      </c>
      <c r="M24" s="168">
        <v>2.0390819308753999E-2</v>
      </c>
      <c r="N24" s="168">
        <v>2.8154359367478E-2</v>
      </c>
      <c r="P24" s="165">
        <v>5</v>
      </c>
      <c r="Q24" s="211">
        <v>2029</v>
      </c>
      <c r="R24" s="212">
        <v>66.179774917440014</v>
      </c>
      <c r="S24" s="215">
        <v>5.2927574602889861E-2</v>
      </c>
      <c r="T24" s="215">
        <v>5.2927574602889861E-2</v>
      </c>
      <c r="U24" s="166">
        <v>2.8655172477419999E-2</v>
      </c>
      <c r="V24" s="166">
        <v>2.9515934053783999E-2</v>
      </c>
      <c r="W24" s="166">
        <v>3.2051439160094002E-2</v>
      </c>
      <c r="X24" s="166">
        <v>2.9297810590685001E-2</v>
      </c>
      <c r="Y24" s="167">
        <v>4.6814952489559775E-2</v>
      </c>
      <c r="Z24" s="167">
        <v>2.8198517887179E-2</v>
      </c>
      <c r="AA24" s="168">
        <v>5.2629300200341261E-2</v>
      </c>
    </row>
    <row r="25" spans="1:27">
      <c r="A25" s="165">
        <v>6</v>
      </c>
      <c r="B25" s="211">
        <v>2030</v>
      </c>
      <c r="C25" s="212">
        <v>61.88</v>
      </c>
      <c r="D25" s="215">
        <v>2.2650163101434001E-2</v>
      </c>
      <c r="E25" s="215">
        <v>2.8542493688177999E-2</v>
      </c>
      <c r="F25" s="166">
        <v>2.1175198888181999E-2</v>
      </c>
      <c r="G25" s="166">
        <v>2.1304432947457999E-2</v>
      </c>
      <c r="H25" s="166">
        <v>2.1630567356864E-2</v>
      </c>
      <c r="I25" s="166">
        <v>2.0528502536263E-2</v>
      </c>
      <c r="J25" s="167">
        <v>2.5167627061906998E-2</v>
      </c>
      <c r="K25" s="167">
        <v>2.1452394953019E-2</v>
      </c>
      <c r="L25" s="167">
        <v>2.1121224039600001E-2</v>
      </c>
      <c r="M25" s="168">
        <v>2.1196440207674E-2</v>
      </c>
      <c r="N25" s="168">
        <v>2.9716439134841999E-2</v>
      </c>
      <c r="P25" s="165">
        <v>6</v>
      </c>
      <c r="Q25" s="211">
        <v>2030</v>
      </c>
      <c r="R25" s="212">
        <v>61.878089547806411</v>
      </c>
      <c r="S25" s="215">
        <v>4.9070584661184587E-2</v>
      </c>
      <c r="T25" s="215">
        <v>4.9070584661184587E-2</v>
      </c>
      <c r="U25" s="166">
        <v>2.9751799114163001E-2</v>
      </c>
      <c r="V25" s="166">
        <v>3.0809061890950999E-2</v>
      </c>
      <c r="W25" s="166">
        <v>3.3497205832666001E-2</v>
      </c>
      <c r="X25" s="166">
        <v>2.9848959190538E-2</v>
      </c>
      <c r="Y25" s="167">
        <v>4.2106338017738332E-2</v>
      </c>
      <c r="Z25" s="167">
        <v>2.9106632597877002E-2</v>
      </c>
      <c r="AA25" s="168">
        <v>4.7491945148577762E-2</v>
      </c>
    </row>
    <row r="26" spans="1:27">
      <c r="A26" s="165">
        <v>7</v>
      </c>
      <c r="B26" s="211">
        <v>2031</v>
      </c>
      <c r="C26" s="212">
        <v>68.849999999999994</v>
      </c>
      <c r="D26" s="215">
        <v>1.6895919054657E-2</v>
      </c>
      <c r="E26" s="215">
        <v>2.1407884492287001E-2</v>
      </c>
      <c r="F26" s="166">
        <v>2.0705004885151E-2</v>
      </c>
      <c r="G26" s="166">
        <v>2.0974571630816001E-2</v>
      </c>
      <c r="H26" s="166">
        <v>2.1380717121123001E-2</v>
      </c>
      <c r="I26" s="166">
        <v>2.0217804898805002E-2</v>
      </c>
      <c r="J26" s="167">
        <v>1.8927949106708999E-2</v>
      </c>
      <c r="K26" s="167">
        <v>2.1289872767402001E-2</v>
      </c>
      <c r="L26" s="167">
        <v>2.0602457950477E-2</v>
      </c>
      <c r="M26" s="168">
        <v>2.0937450916278001E-2</v>
      </c>
      <c r="N26" s="168">
        <v>2.2285292799359001E-2</v>
      </c>
      <c r="P26" s="165">
        <v>7</v>
      </c>
      <c r="Q26" s="211">
        <v>2031</v>
      </c>
      <c r="R26" s="212">
        <v>68.853437824104589</v>
      </c>
      <c r="S26" s="215">
        <v>4.9939459814090592E-2</v>
      </c>
      <c r="T26" s="215">
        <v>4.9939459814090592E-2</v>
      </c>
      <c r="U26" s="166">
        <v>3.0385531782944002E-2</v>
      </c>
      <c r="V26" s="166">
        <v>3.1595714068114997E-2</v>
      </c>
      <c r="W26" s="166">
        <v>3.4483324514875999E-2</v>
      </c>
      <c r="X26" s="166">
        <v>3.0485202004093999E-2</v>
      </c>
      <c r="Y26" s="167">
        <v>4.4770267788788641E-2</v>
      </c>
      <c r="Z26" s="167">
        <v>2.9678489747814001E-2</v>
      </c>
      <c r="AA26" s="168">
        <v>5.0516642746002635E-2</v>
      </c>
    </row>
    <row r="27" spans="1:27">
      <c r="A27" s="165">
        <v>8</v>
      </c>
      <c r="B27" s="211">
        <v>2032</v>
      </c>
      <c r="C27" s="212">
        <v>81.94</v>
      </c>
      <c r="D27" s="215">
        <v>1.9312117378180001E-2</v>
      </c>
      <c r="E27" s="215">
        <v>2.3639643881822998E-2</v>
      </c>
      <c r="F27" s="166">
        <v>2.0586233975177001E-2</v>
      </c>
      <c r="G27" s="166">
        <v>2.0974649014783998E-2</v>
      </c>
      <c r="H27" s="166">
        <v>2.1690272422406998E-2</v>
      </c>
      <c r="I27" s="166">
        <v>2.0104879630512999E-2</v>
      </c>
      <c r="J27" s="167">
        <v>2.0886217558171001E-2</v>
      </c>
      <c r="K27" s="167">
        <v>2.1617819125895998E-2</v>
      </c>
      <c r="L27" s="167">
        <v>2.0355717364384001E-2</v>
      </c>
      <c r="M27" s="168">
        <v>2.1066564532373998E-2</v>
      </c>
      <c r="N27" s="168">
        <v>2.5320556420375E-2</v>
      </c>
      <c r="P27" s="165">
        <v>8</v>
      </c>
      <c r="Q27" s="211">
        <v>2032</v>
      </c>
      <c r="R27" s="212">
        <v>81.935591010684462</v>
      </c>
      <c r="S27" s="215">
        <v>4.7402272218812824E-2</v>
      </c>
      <c r="T27" s="215">
        <v>4.7402272218812824E-2</v>
      </c>
      <c r="U27" s="166">
        <v>3.0725874304611999E-2</v>
      </c>
      <c r="V27" s="166">
        <v>3.2090236316546998E-2</v>
      </c>
      <c r="W27" s="166">
        <v>3.5432616999766998E-2</v>
      </c>
      <c r="X27" s="166">
        <v>3.0936310344681001E-2</v>
      </c>
      <c r="Y27" s="167">
        <v>4.5155821130916179E-2</v>
      </c>
      <c r="Z27" s="167">
        <v>2.9911430958992E-2</v>
      </c>
      <c r="AA27" s="168">
        <v>5.0458939598654794E-2</v>
      </c>
    </row>
    <row r="28" spans="1:27">
      <c r="A28" s="165">
        <v>9</v>
      </c>
      <c r="B28" s="211">
        <v>2033</v>
      </c>
      <c r="C28" s="212">
        <v>95.51</v>
      </c>
      <c r="D28" s="215">
        <v>1.8575829066511E-2</v>
      </c>
      <c r="E28" s="215">
        <v>2.2730418489954E-2</v>
      </c>
      <c r="F28" s="166">
        <v>2.0371123261626999E-2</v>
      </c>
      <c r="G28" s="166">
        <v>2.0907633981107E-2</v>
      </c>
      <c r="H28" s="166">
        <v>2.2074587605143001E-2</v>
      </c>
      <c r="I28" s="166">
        <v>2.0029842015342001E-2</v>
      </c>
      <c r="J28" s="167">
        <v>1.988753151139E-2</v>
      </c>
      <c r="K28" s="167">
        <v>2.1756941073303001E-2</v>
      </c>
      <c r="L28" s="167">
        <v>2.0060199169511E-2</v>
      </c>
      <c r="M28" s="168">
        <v>2.1186202460315998E-2</v>
      </c>
      <c r="N28" s="168">
        <v>2.3948470844345999E-2</v>
      </c>
      <c r="P28" s="165">
        <v>9</v>
      </c>
      <c r="Q28" s="211">
        <v>2033</v>
      </c>
      <c r="R28" s="212">
        <v>95.513488949597885</v>
      </c>
      <c r="S28" s="215">
        <v>4.869892817688231E-2</v>
      </c>
      <c r="T28" s="215">
        <v>4.869892817688231E-2</v>
      </c>
      <c r="U28" s="166">
        <v>3.2389957030720999E-2</v>
      </c>
      <c r="V28" s="166">
        <v>3.3857923168427999E-2</v>
      </c>
      <c r="W28" s="166">
        <v>3.7419692461579002E-2</v>
      </c>
      <c r="X28" s="166">
        <v>3.2585781496208999E-2</v>
      </c>
      <c r="Y28" s="167">
        <v>4.6929917653436605E-2</v>
      </c>
      <c r="Z28" s="167">
        <v>3.1543785044968999E-2</v>
      </c>
      <c r="AA28" s="168">
        <v>5.2204348032945207E-2</v>
      </c>
    </row>
    <row r="29" spans="1:27">
      <c r="A29" s="165">
        <v>10</v>
      </c>
      <c r="B29" s="211">
        <v>2034</v>
      </c>
      <c r="C29" s="212">
        <v>103.51</v>
      </c>
      <c r="D29" s="215">
        <v>1.8309133482465999E-2</v>
      </c>
      <c r="E29" s="215">
        <v>2.2138895152586002E-2</v>
      </c>
      <c r="F29" s="166">
        <v>2.0730314351511001E-2</v>
      </c>
      <c r="G29" s="166">
        <v>2.1303339530590999E-2</v>
      </c>
      <c r="H29" s="166">
        <v>2.2756938967480999E-2</v>
      </c>
      <c r="I29" s="166">
        <v>2.0418640145029001E-2</v>
      </c>
      <c r="J29" s="167">
        <v>1.9475019908875998E-2</v>
      </c>
      <c r="K29" s="167">
        <v>2.2465116881944001E-2</v>
      </c>
      <c r="L29" s="167">
        <v>2.0360822225760002E-2</v>
      </c>
      <c r="M29" s="168">
        <v>2.1694437168903999E-2</v>
      </c>
      <c r="N29" s="168">
        <v>2.3476566504228E-2</v>
      </c>
      <c r="P29" s="165">
        <v>10</v>
      </c>
      <c r="Q29" s="211">
        <v>2034</v>
      </c>
      <c r="R29" s="212">
        <v>103.5127436491267</v>
      </c>
      <c r="S29" s="215">
        <v>4.4678342141635137E-2</v>
      </c>
      <c r="T29" s="215">
        <v>4.4678342141635137E-2</v>
      </c>
      <c r="U29" s="166">
        <v>3.3085351184751997E-2</v>
      </c>
      <c r="V29" s="166">
        <v>3.4524280879069003E-2</v>
      </c>
      <c r="W29" s="166">
        <v>3.8066789504733002E-2</v>
      </c>
      <c r="X29" s="166">
        <v>3.3234780777147997E-2</v>
      </c>
      <c r="Y29" s="167">
        <v>4.1689080752772167E-2</v>
      </c>
      <c r="Z29" s="167">
        <v>3.2382672168568001E-2</v>
      </c>
      <c r="AA29" s="168">
        <v>4.6552875794032673E-2</v>
      </c>
    </row>
    <row r="30" spans="1:27">
      <c r="A30" s="165">
        <v>11</v>
      </c>
      <c r="B30" s="211">
        <v>2035</v>
      </c>
      <c r="C30" s="212">
        <v>110.55</v>
      </c>
      <c r="D30" s="215">
        <v>1.6734581021550999E-2</v>
      </c>
      <c r="E30" s="215">
        <v>2.0368250077999001E-2</v>
      </c>
      <c r="F30" s="166">
        <v>2.1664132627676001E-2</v>
      </c>
      <c r="G30" s="166">
        <v>2.2288586166804999E-2</v>
      </c>
      <c r="H30" s="166">
        <v>2.4023929367372E-2</v>
      </c>
      <c r="I30" s="166">
        <v>2.1361426495338998E-2</v>
      </c>
      <c r="J30" s="167">
        <v>1.7889117810174E-2</v>
      </c>
      <c r="K30" s="167">
        <v>2.3778248512649001E-2</v>
      </c>
      <c r="L30" s="167">
        <v>2.1270020287557999E-2</v>
      </c>
      <c r="M30" s="168">
        <v>2.2763433374596E-2</v>
      </c>
      <c r="N30" s="168">
        <v>2.1742549329245998E-2</v>
      </c>
      <c r="P30" s="165">
        <v>11</v>
      </c>
      <c r="Q30" s="211">
        <v>2035</v>
      </c>
      <c r="R30" s="212">
        <v>110.55161021726734</v>
      </c>
      <c r="S30" s="215">
        <v>4.5961225111575056E-2</v>
      </c>
      <c r="T30" s="215">
        <v>4.5961225111575056E-2</v>
      </c>
      <c r="U30" s="166">
        <v>3.4497621378587001E-2</v>
      </c>
      <c r="V30" s="166">
        <v>3.5842527243400001E-2</v>
      </c>
      <c r="W30" s="166">
        <v>3.9365570591098999E-2</v>
      </c>
      <c r="X30" s="166">
        <v>3.4772954763487997E-2</v>
      </c>
      <c r="Y30" s="167">
        <v>4.2092872148697558E-2</v>
      </c>
      <c r="Z30" s="167">
        <v>3.3851019115144002E-2</v>
      </c>
      <c r="AA30" s="168">
        <v>4.7269081132690884E-2</v>
      </c>
    </row>
    <row r="31" spans="1:27">
      <c r="A31" s="165">
        <v>12</v>
      </c>
      <c r="B31" s="211">
        <v>2036</v>
      </c>
      <c r="C31" s="212">
        <v>121.63</v>
      </c>
      <c r="D31" s="215">
        <v>1.8053671366509001E-2</v>
      </c>
      <c r="E31" s="215">
        <v>2.2535830546135002E-2</v>
      </c>
      <c r="F31" s="166">
        <v>2.1842838115082999E-2</v>
      </c>
      <c r="G31" s="166">
        <v>2.2644104658791998E-2</v>
      </c>
      <c r="H31" s="166">
        <v>2.4695237119712998E-2</v>
      </c>
      <c r="I31" s="166">
        <v>2.1642842845247999E-2</v>
      </c>
      <c r="J31" s="167">
        <v>1.9499972652538999E-2</v>
      </c>
      <c r="K31" s="167">
        <v>2.4507893424221001E-2</v>
      </c>
      <c r="L31" s="167">
        <v>2.1321190310912001E-2</v>
      </c>
      <c r="M31" s="168">
        <v>2.3274136628582999E-2</v>
      </c>
      <c r="N31" s="168">
        <v>2.4329553870173999E-2</v>
      </c>
      <c r="P31" s="165">
        <v>12</v>
      </c>
      <c r="Q31" s="211">
        <v>2036</v>
      </c>
      <c r="R31" s="212">
        <v>121.63161429746985</v>
      </c>
      <c r="S31" s="215">
        <v>4.4819346469524825E-2</v>
      </c>
      <c r="T31" s="215">
        <v>4.4819346469524825E-2</v>
      </c>
      <c r="U31" s="166">
        <v>3.5822990718353001E-2</v>
      </c>
      <c r="V31" s="166">
        <v>3.7431877568626003E-2</v>
      </c>
      <c r="W31" s="166">
        <v>4.1275378312233997E-2</v>
      </c>
      <c r="X31" s="166">
        <v>3.6475902129748002E-2</v>
      </c>
      <c r="Y31" s="167">
        <v>4.3270827998199118E-2</v>
      </c>
      <c r="Z31" s="167">
        <v>3.4817088933781999E-2</v>
      </c>
      <c r="AA31" s="168">
        <v>4.8407376303691629E-2</v>
      </c>
    </row>
    <row r="32" spans="1:27">
      <c r="A32" s="165">
        <v>13</v>
      </c>
      <c r="B32" s="211">
        <v>2037</v>
      </c>
      <c r="C32" s="212">
        <v>131.82</v>
      </c>
      <c r="D32" s="215">
        <v>1.6962971492565999E-2</v>
      </c>
      <c r="E32" s="215">
        <v>2.1458688846633999E-2</v>
      </c>
      <c r="F32" s="166">
        <v>2.2464612920035001E-2</v>
      </c>
      <c r="G32" s="166">
        <v>2.3378125040350001E-2</v>
      </c>
      <c r="H32" s="166">
        <v>2.5557335663594E-2</v>
      </c>
      <c r="I32" s="166">
        <v>2.2226080247472999E-2</v>
      </c>
      <c r="J32" s="167">
        <v>1.8411265046433999E-2</v>
      </c>
      <c r="K32" s="167">
        <v>2.5346181574915999E-2</v>
      </c>
      <c r="L32" s="167">
        <v>2.1919262659659999E-2</v>
      </c>
      <c r="M32" s="168">
        <v>2.4013540831082002E-2</v>
      </c>
      <c r="N32" s="168">
        <v>2.3369385665275001E-2</v>
      </c>
      <c r="P32" s="165">
        <v>13</v>
      </c>
      <c r="Q32" s="211">
        <v>2037</v>
      </c>
      <c r="R32" s="212">
        <v>131.81826199488296</v>
      </c>
      <c r="S32" s="215">
        <v>4.3876577790931175E-2</v>
      </c>
      <c r="T32" s="215">
        <v>4.3876577790931175E-2</v>
      </c>
      <c r="U32" s="166">
        <v>3.7434743884816997E-2</v>
      </c>
      <c r="V32" s="166">
        <v>3.9184043233466997E-2</v>
      </c>
      <c r="W32" s="166">
        <v>4.2679604510979997E-2</v>
      </c>
      <c r="X32" s="166">
        <v>3.7705296920240002E-2</v>
      </c>
      <c r="Y32" s="167">
        <v>4.2955294824800892E-2</v>
      </c>
      <c r="Z32" s="167">
        <v>3.6570510696747001E-2</v>
      </c>
      <c r="AA32" s="168">
        <v>4.7892330741527496E-2</v>
      </c>
    </row>
    <row r="33" spans="1:27">
      <c r="A33" s="165">
        <v>14</v>
      </c>
      <c r="B33" s="211">
        <v>2038</v>
      </c>
      <c r="C33" s="212">
        <v>145</v>
      </c>
      <c r="D33" s="215">
        <v>1.5707385548570998E-2</v>
      </c>
      <c r="E33" s="215">
        <v>2.0261032882240002E-2</v>
      </c>
      <c r="F33" s="166">
        <v>2.2664944274610001E-2</v>
      </c>
      <c r="G33" s="166">
        <v>2.37003384345E-2</v>
      </c>
      <c r="H33" s="166">
        <v>2.6195684945080001E-2</v>
      </c>
      <c r="I33" s="166">
        <v>2.2327335767711998E-2</v>
      </c>
      <c r="J33" s="167">
        <v>1.7271602699105999E-2</v>
      </c>
      <c r="K33" s="167">
        <v>2.5799921307776998E-2</v>
      </c>
      <c r="L33" s="167">
        <v>2.1986283049200001E-2</v>
      </c>
      <c r="M33" s="168">
        <v>2.4400415938198E-2</v>
      </c>
      <c r="N33" s="168">
        <v>2.2277673390861001E-2</v>
      </c>
      <c r="P33" s="165">
        <v>14</v>
      </c>
      <c r="Q33" s="211">
        <v>2038</v>
      </c>
      <c r="R33" s="212">
        <v>145.00008819437127</v>
      </c>
      <c r="S33" s="215">
        <v>4.2754850155727234E-2</v>
      </c>
      <c r="T33" s="215">
        <v>4.2754850155727234E-2</v>
      </c>
      <c r="U33" s="166">
        <v>3.8982414782460999E-2</v>
      </c>
      <c r="V33" s="166">
        <v>4.0758699101026002E-2</v>
      </c>
      <c r="W33" s="166">
        <v>4.4474845873124003E-2</v>
      </c>
      <c r="X33" s="166">
        <v>3.9323839455638998E-2</v>
      </c>
      <c r="Y33" s="167">
        <v>4.1830304519353961E-2</v>
      </c>
      <c r="Z33" s="167">
        <v>3.8032992252361002E-2</v>
      </c>
      <c r="AA33" s="168">
        <v>4.6627180692277129E-2</v>
      </c>
    </row>
    <row r="34" spans="1:27">
      <c r="A34" s="165">
        <v>15</v>
      </c>
      <c r="B34" s="211">
        <v>2039</v>
      </c>
      <c r="C34" s="212">
        <v>147.9</v>
      </c>
      <c r="D34" s="215">
        <v>1.4126287651085E-2</v>
      </c>
      <c r="E34" s="215">
        <v>1.8918224514903999E-2</v>
      </c>
      <c r="F34" s="166">
        <v>2.2847571971017E-2</v>
      </c>
      <c r="G34" s="166">
        <v>2.3920905845519001E-2</v>
      </c>
      <c r="H34" s="166">
        <v>2.6559211043214001E-2</v>
      </c>
      <c r="I34" s="166">
        <v>2.2449993557200999E-2</v>
      </c>
      <c r="J34" s="167">
        <v>1.6049528144004E-2</v>
      </c>
      <c r="K34" s="167">
        <v>2.6059483287432E-2</v>
      </c>
      <c r="L34" s="167">
        <v>2.2089047999775999E-2</v>
      </c>
      <c r="M34" s="168">
        <v>2.4657306303899E-2</v>
      </c>
      <c r="N34" s="168">
        <v>2.1042746596578E-2</v>
      </c>
      <c r="P34" s="165">
        <v>15</v>
      </c>
      <c r="Q34" s="211">
        <v>2039</v>
      </c>
      <c r="R34" s="212">
        <v>147.90008995825869</v>
      </c>
      <c r="S34" s="215">
        <v>4.2106511347402349E-2</v>
      </c>
      <c r="T34" s="215">
        <v>4.2106511347402349E-2</v>
      </c>
      <c r="U34" s="166">
        <v>4.0236089749958001E-2</v>
      </c>
      <c r="V34" s="166">
        <v>4.2048918542855002E-2</v>
      </c>
      <c r="W34" s="166">
        <v>4.5990334255278001E-2</v>
      </c>
      <c r="X34" s="166">
        <v>4.0217247094813002E-2</v>
      </c>
      <c r="Y34" s="167">
        <v>4.108286725452083E-2</v>
      </c>
      <c r="Z34" s="167">
        <v>3.9203908128155003E-2</v>
      </c>
      <c r="AA34" s="168">
        <v>4.5878188786215773E-2</v>
      </c>
    </row>
    <row r="35" spans="1:27">
      <c r="A35" s="165">
        <v>16</v>
      </c>
      <c r="B35" s="211">
        <v>2040</v>
      </c>
      <c r="C35" s="212">
        <v>150.86000000000001</v>
      </c>
      <c r="D35" s="215">
        <v>1.3888107061289E-2</v>
      </c>
      <c r="E35" s="215">
        <v>1.8687628919198E-2</v>
      </c>
      <c r="F35" s="166">
        <v>2.3421221484632999E-2</v>
      </c>
      <c r="G35" s="166">
        <v>2.4498668321831001E-2</v>
      </c>
      <c r="H35" s="166">
        <v>2.7343653620330002E-2</v>
      </c>
      <c r="I35" s="166">
        <v>2.2915398523639999E-2</v>
      </c>
      <c r="J35" s="167">
        <v>1.5741633608253001E-2</v>
      </c>
      <c r="K35" s="167">
        <v>2.6913677183761E-2</v>
      </c>
      <c r="L35" s="167">
        <v>2.2604630583206001E-2</v>
      </c>
      <c r="M35" s="168">
        <v>2.5297480960290001E-2</v>
      </c>
      <c r="N35" s="168">
        <v>2.0957028186932999E-2</v>
      </c>
      <c r="P35" s="165">
        <v>16</v>
      </c>
      <c r="Q35" s="211">
        <v>2040</v>
      </c>
      <c r="R35" s="212">
        <v>150.85809175742389</v>
      </c>
      <c r="S35" s="215">
        <v>4.1705294320917553E-2</v>
      </c>
      <c r="T35" s="215">
        <v>4.1705294320917553E-2</v>
      </c>
      <c r="U35" s="166">
        <v>4.2179316412458999E-2</v>
      </c>
      <c r="V35" s="166">
        <v>4.4066502978369997E-2</v>
      </c>
      <c r="W35" s="166">
        <v>4.8618556500757998E-2</v>
      </c>
      <c r="X35" s="166">
        <v>4.1926772659147002E-2</v>
      </c>
      <c r="Y35" s="167">
        <v>4.1150688012443475E-2</v>
      </c>
      <c r="Z35" s="167">
        <v>4.1022906634999003E-2</v>
      </c>
      <c r="AA35" s="168">
        <v>4.5960756574281711E-2</v>
      </c>
    </row>
    <row r="36" spans="1:27">
      <c r="A36" s="165">
        <v>17</v>
      </c>
      <c r="B36" s="211">
        <v>2041</v>
      </c>
      <c r="C36" s="212">
        <v>153.88</v>
      </c>
      <c r="D36" s="215">
        <v>1.3653942388114E-2</v>
      </c>
      <c r="E36" s="215">
        <v>1.845984406975E-2</v>
      </c>
      <c r="F36" s="166">
        <v>2.4016720609514999E-2</v>
      </c>
      <c r="G36" s="166">
        <v>2.5141372274493E-2</v>
      </c>
      <c r="H36" s="166">
        <v>2.8116034186193E-2</v>
      </c>
      <c r="I36" s="166">
        <v>2.3433894369403001E-2</v>
      </c>
      <c r="J36" s="167">
        <v>1.5439645728716001E-2</v>
      </c>
      <c r="K36" s="167">
        <v>2.7796167232272E-2</v>
      </c>
      <c r="L36" s="167">
        <v>2.3142822407793001E-2</v>
      </c>
      <c r="M36" s="168">
        <v>2.5959484500092E-2</v>
      </c>
      <c r="N36" s="168">
        <v>2.0871658954413001E-2</v>
      </c>
      <c r="P36" s="165">
        <v>17</v>
      </c>
      <c r="Q36" s="211">
        <v>2041</v>
      </c>
      <c r="R36" s="212">
        <v>153.87525359257236</v>
      </c>
      <c r="S36" s="215">
        <v>4.1307900339781094E-2</v>
      </c>
      <c r="T36" s="215">
        <v>4.1307900339781094E-2</v>
      </c>
      <c r="U36" s="166">
        <v>4.3350525761892002E-2</v>
      </c>
      <c r="V36" s="166">
        <v>4.5351712596446998E-2</v>
      </c>
      <c r="W36" s="166">
        <v>5.0758510792154002E-2</v>
      </c>
      <c r="X36" s="166">
        <v>4.2330809566244E-2</v>
      </c>
      <c r="Y36" s="167">
        <v>4.1218620730789343E-2</v>
      </c>
      <c r="Z36" s="167">
        <v>4.1728116490413997E-2</v>
      </c>
      <c r="AA36" s="168">
        <v>4.6043472961056674E-2</v>
      </c>
    </row>
    <row r="37" spans="1:27">
      <c r="A37" s="165">
        <v>18</v>
      </c>
      <c r="B37" s="211">
        <v>2042</v>
      </c>
      <c r="C37" s="212">
        <v>156.94999999999999</v>
      </c>
      <c r="D37" s="215">
        <v>1.3423725919968999E-2</v>
      </c>
      <c r="E37" s="215">
        <v>1.8234835706172001E-2</v>
      </c>
      <c r="F37" s="166">
        <v>2.5805645626834999E-2</v>
      </c>
      <c r="G37" s="166">
        <v>2.7068353223487999E-2</v>
      </c>
      <c r="H37" s="166">
        <v>3.0420160763615998E-2</v>
      </c>
      <c r="I37" s="166">
        <v>2.5318541156008002E-2</v>
      </c>
      <c r="J37" s="167">
        <v>1.5143451191956999E-2</v>
      </c>
      <c r="K37" s="167">
        <v>2.9945378689043001E-2</v>
      </c>
      <c r="L37" s="167">
        <v>2.4941591718329999E-2</v>
      </c>
      <c r="M37" s="168">
        <v>2.8029606061015001E-2</v>
      </c>
      <c r="N37" s="168">
        <v>2.0786637476632001E-2</v>
      </c>
      <c r="P37" s="165">
        <v>18</v>
      </c>
      <c r="Q37" s="211">
        <v>2042</v>
      </c>
      <c r="R37" s="212">
        <v>156.95275866442381</v>
      </c>
      <c r="S37" s="215">
        <v>4.091429297563931E-2</v>
      </c>
      <c r="T37" s="215">
        <v>4.091429297563931E-2</v>
      </c>
      <c r="U37" s="166">
        <v>3.8271068911354997E-2</v>
      </c>
      <c r="V37" s="166">
        <v>4.0159050590949E-2</v>
      </c>
      <c r="W37" s="166">
        <v>4.3855105677222998E-2</v>
      </c>
      <c r="X37" s="166">
        <v>3.8036008924662003E-2</v>
      </c>
      <c r="Y37" s="167">
        <v>4.1286665594385874E-2</v>
      </c>
      <c r="Z37" s="167">
        <v>3.7219369829616003E-2</v>
      </c>
      <c r="AA37" s="168">
        <v>4.6126338213976388E-2</v>
      </c>
    </row>
    <row r="38" spans="1:27">
      <c r="A38" s="165">
        <v>19</v>
      </c>
      <c r="B38" s="211">
        <v>2043</v>
      </c>
      <c r="C38" s="212">
        <v>156.94999999999999</v>
      </c>
      <c r="D38" s="215">
        <v>1.3197391086937E-2</v>
      </c>
      <c r="E38" s="215">
        <v>1.8012569985678999E-2</v>
      </c>
      <c r="F38" s="166">
        <v>2.6831351285649001E-2</v>
      </c>
      <c r="G38" s="166">
        <v>2.8229833575167E-2</v>
      </c>
      <c r="H38" s="166">
        <v>3.1983001716327002E-2</v>
      </c>
      <c r="I38" s="166">
        <v>2.6287921458245999E-2</v>
      </c>
      <c r="J38" s="167">
        <v>1.485293885835E-2</v>
      </c>
      <c r="K38" s="167">
        <v>3.1460571711394998E-2</v>
      </c>
      <c r="L38" s="167">
        <v>2.5871357920440999E-2</v>
      </c>
      <c r="M38" s="168">
        <v>2.9311004668951E-2</v>
      </c>
      <c r="N38" s="168">
        <v>2.0701962336998E-2</v>
      </c>
      <c r="P38" s="165">
        <v>19</v>
      </c>
      <c r="Q38" s="211">
        <v>2043</v>
      </c>
      <c r="R38" s="212">
        <v>156.95275866442381</v>
      </c>
      <c r="S38" s="215">
        <v>4.0524436147250549E-2</v>
      </c>
      <c r="T38" s="215">
        <v>4.0524436147250549E-2</v>
      </c>
      <c r="U38" s="166">
        <v>3.9345628490989999E-2</v>
      </c>
      <c r="V38" s="166">
        <v>4.1334903049616997E-2</v>
      </c>
      <c r="W38" s="166">
        <v>4.5174951832024003E-2</v>
      </c>
      <c r="X38" s="166">
        <v>3.8954592346524999E-2</v>
      </c>
      <c r="Y38" s="167">
        <v>4.1354822788365608E-2</v>
      </c>
      <c r="Z38" s="167">
        <v>3.8226120917190999E-2</v>
      </c>
      <c r="AA38" s="168">
        <v>4.620935260095789E-2</v>
      </c>
    </row>
    <row r="39" spans="1:27">
      <c r="A39" s="165">
        <v>20</v>
      </c>
      <c r="B39" s="211">
        <v>2044</v>
      </c>
      <c r="C39" s="212">
        <v>156.94999999999999</v>
      </c>
      <c r="D39" s="215">
        <v>1.2974872441523001E-2</v>
      </c>
      <c r="E39" s="215">
        <v>1.7793013477997E-2</v>
      </c>
      <c r="F39" s="166">
        <v>2.7897826011580001E-2</v>
      </c>
      <c r="G39" s="166">
        <v>2.9441152075336E-2</v>
      </c>
      <c r="H39" s="166">
        <v>3.3626133889799001E-2</v>
      </c>
      <c r="I39" s="166">
        <v>2.7294416780838E-2</v>
      </c>
      <c r="J39" s="167">
        <v>1.456799972037E-2</v>
      </c>
      <c r="K39" s="167">
        <v>3.3052431317889999E-2</v>
      </c>
      <c r="L39" s="167">
        <v>2.6835783706445002E-2</v>
      </c>
      <c r="M39" s="168">
        <v>3.0650983564774002E-2</v>
      </c>
      <c r="N39" s="168">
        <v>2.0617632124688999E-2</v>
      </c>
      <c r="P39" s="165">
        <v>20</v>
      </c>
      <c r="Q39" s="211">
        <v>2044</v>
      </c>
      <c r="R39" s="212">
        <v>156.95275866442381</v>
      </c>
      <c r="S39" s="215">
        <v>4.0138294117177668E-2</v>
      </c>
      <c r="T39" s="215">
        <v>4.0138294117177668E-2</v>
      </c>
      <c r="U39" s="166">
        <v>4.0450359119488001E-2</v>
      </c>
      <c r="V39" s="166">
        <v>4.2545184335267001E-2</v>
      </c>
      <c r="W39" s="166">
        <v>4.6534519561894999E-2</v>
      </c>
      <c r="X39" s="166">
        <v>3.9895359891453999E-2</v>
      </c>
      <c r="Y39" s="167">
        <v>4.1423092498166718E-2</v>
      </c>
      <c r="Z39" s="167">
        <v>3.9260103732678998E-2</v>
      </c>
      <c r="AA39" s="168">
        <v>4.6292516390400384E-2</v>
      </c>
    </row>
    <row r="40" spans="1:27">
      <c r="A40" s="165">
        <v>21</v>
      </c>
      <c r="B40" s="211">
        <v>2045</v>
      </c>
      <c r="C40" s="212">
        <v>156.94999999999999</v>
      </c>
      <c r="D40" s="215">
        <v>1.2756105639728999E-2</v>
      </c>
      <c r="E40" s="215">
        <v>1.7576133160337001E-2</v>
      </c>
      <c r="F40" s="166">
        <v>2.9006690266422001E-2</v>
      </c>
      <c r="G40" s="166">
        <v>3.0704447237179001E-2</v>
      </c>
      <c r="H40" s="166">
        <v>3.5353682259208E-2</v>
      </c>
      <c r="I40" s="166">
        <v>2.8339448160228001E-2</v>
      </c>
      <c r="J40" s="167">
        <v>1.4288526861699E-2</v>
      </c>
      <c r="K40" s="167">
        <v>3.4724836727241998E-2</v>
      </c>
      <c r="L40" s="167">
        <v>2.7836161107343001E-2</v>
      </c>
      <c r="M40" s="168">
        <v>3.2052220798942002E-2</v>
      </c>
      <c r="N40" s="168">
        <v>2.0533645434631001E-2</v>
      </c>
      <c r="P40" s="165">
        <v>21</v>
      </c>
      <c r="Q40" s="211">
        <v>2045</v>
      </c>
      <c r="R40" s="212">
        <v>156.95275866442381</v>
      </c>
      <c r="S40" s="215">
        <v>3.9755831488512049E-2</v>
      </c>
      <c r="T40" s="215">
        <v>3.9755831488512049E-2</v>
      </c>
      <c r="U40" s="166">
        <v>4.1586107927346003E-2</v>
      </c>
      <c r="V40" s="166">
        <v>4.3790902520059002E-2</v>
      </c>
      <c r="W40" s="166">
        <v>4.7935004311866002E-2</v>
      </c>
      <c r="X40" s="166">
        <v>4.0858847314074E-2</v>
      </c>
      <c r="Y40" s="167">
        <v>4.1491474909533498E-2</v>
      </c>
      <c r="Z40" s="167">
        <v>4.0322054870276E-2</v>
      </c>
      <c r="AA40" s="168">
        <v>4.6375829851186129E-2</v>
      </c>
    </row>
    <row r="41" spans="1:27">
      <c r="A41" s="165">
        <v>22</v>
      </c>
      <c r="B41" s="211">
        <v>2046</v>
      </c>
      <c r="C41" s="212">
        <v>156.94999999999999</v>
      </c>
      <c r="D41" s="215">
        <v>1.254102742245E-2</v>
      </c>
      <c r="E41" s="215">
        <v>1.7361896412426001E-2</v>
      </c>
      <c r="F41" s="166">
        <v>3.0159628921008999E-2</v>
      </c>
      <c r="G41" s="166">
        <v>3.2021949335688998E-2</v>
      </c>
      <c r="H41" s="166">
        <v>3.7169983721030003E-2</v>
      </c>
      <c r="I41" s="166">
        <v>2.9424491040603001E-2</v>
      </c>
      <c r="J41" s="167">
        <v>1.4014415417101999E-2</v>
      </c>
      <c r="K41" s="167">
        <v>3.6481863441039E-2</v>
      </c>
      <c r="L41" s="167">
        <v>2.8873830318130001E-2</v>
      </c>
      <c r="M41" s="168">
        <v>3.3517516851394001E-2</v>
      </c>
      <c r="N41" s="168">
        <v>2.0450000867473998E-2</v>
      </c>
      <c r="P41" s="165">
        <v>22</v>
      </c>
      <c r="Q41" s="211">
        <v>2046</v>
      </c>
      <c r="R41" s="212">
        <v>156.95275866442381</v>
      </c>
      <c r="S41" s="215">
        <v>3.9377013201628841E-2</v>
      </c>
      <c r="T41" s="215">
        <v>3.9377013201628841E-2</v>
      </c>
      <c r="U41" s="166">
        <v>4.2753745830445999E-2</v>
      </c>
      <c r="V41" s="166">
        <v>4.5073095192390999E-2</v>
      </c>
      <c r="W41" s="166">
        <v>4.9377637504612999E-2</v>
      </c>
      <c r="X41" s="166">
        <v>4.1845603307676997E-2</v>
      </c>
      <c r="Y41" s="167">
        <v>4.1559970208516879E-2</v>
      </c>
      <c r="Z41" s="167">
        <v>4.1412730848395002E-2</v>
      </c>
      <c r="AA41" s="168">
        <v>4.6459293252681284E-2</v>
      </c>
    </row>
    <row r="42" spans="1:27">
      <c r="A42" s="165">
        <v>23</v>
      </c>
      <c r="B42" s="211">
        <v>2047</v>
      </c>
      <c r="C42" s="212">
        <v>156.94999999999999</v>
      </c>
      <c r="D42" s="215">
        <v>1.232957559718E-2</v>
      </c>
      <c r="E42" s="215">
        <v>1.7150271011604001E-2</v>
      </c>
      <c r="F42" s="166">
        <v>3.1358393815301998E-2</v>
      </c>
      <c r="G42" s="166">
        <v>3.3395984345088003E-2</v>
      </c>
      <c r="H42" s="166">
        <v>3.9079597980541003E-2</v>
      </c>
      <c r="I42" s="166">
        <v>3.0551077357024999E-2</v>
      </c>
      <c r="J42" s="167">
        <v>1.3745562533083001E-2</v>
      </c>
      <c r="K42" s="167">
        <v>3.8327793175381E-2</v>
      </c>
      <c r="L42" s="167">
        <v>2.9950181493245999E-2</v>
      </c>
      <c r="M42" s="168">
        <v>3.5049800228524997E-2</v>
      </c>
      <c r="N42" s="168">
        <v>2.0366697029568E-2</v>
      </c>
      <c r="P42" s="165">
        <v>23</v>
      </c>
      <c r="Q42" s="211">
        <v>2047</v>
      </c>
      <c r="R42" s="212">
        <v>156.95275866442381</v>
      </c>
      <c r="S42" s="215">
        <v>3.9001804530973093E-2</v>
      </c>
      <c r="T42" s="215">
        <v>3.9001804530973093E-2</v>
      </c>
      <c r="U42" s="166">
        <v>4.3954168197895001E-2</v>
      </c>
      <c r="V42" s="166">
        <v>4.6392830321131E-2</v>
      </c>
      <c r="W42" s="166">
        <v>5.0863687623230999E-2</v>
      </c>
      <c r="X42" s="166">
        <v>4.2856189816697997E-2</v>
      </c>
      <c r="Y42" s="167">
        <v>4.162857858147493E-2</v>
      </c>
      <c r="Z42" s="167">
        <v>4.2532908648608002E-2</v>
      </c>
      <c r="AA42" s="168">
        <v>4.6542906864736805E-2</v>
      </c>
    </row>
    <row r="43" spans="1:27">
      <c r="A43" s="165">
        <v>24</v>
      </c>
      <c r="B43" s="211">
        <v>2048</v>
      </c>
      <c r="C43" s="212">
        <v>156.94999999999999</v>
      </c>
      <c r="D43" s="215">
        <v>1.2121689020027001E-2</v>
      </c>
      <c r="E43" s="215">
        <v>1.6941225127974E-2</v>
      </c>
      <c r="F43" s="166">
        <v>3.2604806420234E-2</v>
      </c>
      <c r="G43" s="166">
        <v>3.4828978045203997E-2</v>
      </c>
      <c r="H43" s="166">
        <v>4.1087318998652998E-2</v>
      </c>
      <c r="I43" s="166">
        <v>3.1720797698318003E-2</v>
      </c>
      <c r="J43" s="167">
        <v>1.3481867329287E-2</v>
      </c>
      <c r="K43" s="167">
        <v>4.0267124295034998E-2</v>
      </c>
      <c r="L43" s="167">
        <v>3.1066656608948001E-2</v>
      </c>
      <c r="M43" s="168">
        <v>3.6652133316028998E-2</v>
      </c>
      <c r="N43" s="168">
        <v>2.0283732532938002E-2</v>
      </c>
      <c r="P43" s="165">
        <v>24</v>
      </c>
      <c r="Q43" s="211">
        <v>2048</v>
      </c>
      <c r="R43" s="212">
        <v>156.95275866442381</v>
      </c>
      <c r="S43" s="215">
        <v>3.8630171081876545E-2</v>
      </c>
      <c r="T43" s="215">
        <v>3.8630171081876545E-2</v>
      </c>
      <c r="U43" s="166">
        <v>4.5188295538610999E-2</v>
      </c>
      <c r="V43" s="166">
        <v>4.7751207145158001E-2</v>
      </c>
      <c r="W43" s="166">
        <v>5.2394461326584998E-2</v>
      </c>
      <c r="X43" s="166">
        <v>4.3891182356736003E-2</v>
      </c>
      <c r="Y43" s="167">
        <v>4.1697300215073355E-2</v>
      </c>
      <c r="Z43" s="167">
        <v>4.3683386269151997E-2</v>
      </c>
      <c r="AA43" s="168">
        <v>4.6626670957689291E-2</v>
      </c>
    </row>
    <row r="44" spans="1:27">
      <c r="A44" s="165">
        <v>25</v>
      </c>
      <c r="B44" s="211">
        <v>2049</v>
      </c>
      <c r="C44" s="212">
        <v>156.94999999999999</v>
      </c>
      <c r="D44" s="215">
        <v>1.1917307578036E-2</v>
      </c>
      <c r="E44" s="215">
        <v>1.6734727319614999E-2</v>
      </c>
      <c r="F44" s="166">
        <v>3.3900760605352999E-2</v>
      </c>
      <c r="G44" s="166">
        <v>3.6323460304045999E-2</v>
      </c>
      <c r="H44" s="166">
        <v>4.3198187026839002E-2</v>
      </c>
      <c r="I44" s="166">
        <v>3.2935303552764E-2</v>
      </c>
      <c r="J44" s="167">
        <v>1.3223230860652999E-2</v>
      </c>
      <c r="K44" s="167">
        <v>4.2304582775542998E-2</v>
      </c>
      <c r="L44" s="167">
        <v>3.2224751395111002E-2</v>
      </c>
      <c r="M44" s="168">
        <v>3.8327718499309001E-2</v>
      </c>
      <c r="N44" s="168">
        <v>2.0201105995265999E-2</v>
      </c>
      <c r="P44" s="165">
        <v>25</v>
      </c>
      <c r="Q44" s="211">
        <v>2049</v>
      </c>
      <c r="R44" s="212">
        <v>156.95275866442381</v>
      </c>
      <c r="S44" s="215">
        <v>3.8262078787404716E-2</v>
      </c>
      <c r="T44" s="215">
        <v>3.8262078787404716E-2</v>
      </c>
      <c r="U44" s="166">
        <v>4.6457074207189003E-2</v>
      </c>
      <c r="V44" s="166">
        <v>4.9149357088939E-2</v>
      </c>
      <c r="W44" s="166">
        <v>5.3971304598238998E-2</v>
      </c>
      <c r="X44" s="166">
        <v>4.4951170342298001E-2</v>
      </c>
      <c r="Y44" s="167">
        <v>4.1766135296286026E-2</v>
      </c>
      <c r="Z44" s="167">
        <v>4.4864983293409003E-2</v>
      </c>
      <c r="AA44" s="168">
        <v>4.671058580236187E-2</v>
      </c>
    </row>
    <row r="45" spans="1:27">
      <c r="A45" s="165">
        <v>26</v>
      </c>
      <c r="B45" s="211">
        <v>2050</v>
      </c>
      <c r="C45" s="212">
        <v>156.94999999999999</v>
      </c>
      <c r="D45" s="215">
        <v>1.1716372171804001E-2</v>
      </c>
      <c r="E45" s="215">
        <v>1.6530746527855002E-2</v>
      </c>
      <c r="F45" s="166">
        <v>3.5248225516476002E-2</v>
      </c>
      <c r="G45" s="166">
        <v>3.7882069544134998E-2</v>
      </c>
      <c r="H45" s="166">
        <v>4.5417501260350997E-2</v>
      </c>
      <c r="I45" s="166">
        <v>3.4196309639787002E-2</v>
      </c>
      <c r="J45" s="167">
        <v>1.2969556080282999E-2</v>
      </c>
      <c r="K45" s="167">
        <v>4.4445133720002E-2</v>
      </c>
      <c r="L45" s="167">
        <v>3.342601733904E-2</v>
      </c>
      <c r="M45" s="168">
        <v>4.0079904563695999E-2</v>
      </c>
      <c r="N45" s="168">
        <v>2.0118816039863999E-2</v>
      </c>
      <c r="P45" s="165">
        <v>26</v>
      </c>
      <c r="Q45" s="211">
        <v>2050</v>
      </c>
      <c r="R45" s="212">
        <v>156.95275866442381</v>
      </c>
      <c r="S45" s="215">
        <v>3.7897493905234073E-2</v>
      </c>
      <c r="T45" s="215">
        <v>3.7897493905234073E-2</v>
      </c>
      <c r="U45" s="166">
        <v>4.7761477129583001E-2</v>
      </c>
      <c r="V45" s="166">
        <v>5.0588444704919001E-2</v>
      </c>
      <c r="W45" s="166">
        <v>5.5595603929949E-2</v>
      </c>
      <c r="X45" s="166">
        <v>4.6036757422465997E-2</v>
      </c>
      <c r="Y45" s="167">
        <v>4.1835084012395468E-2</v>
      </c>
      <c r="Z45" s="167">
        <v>4.6078541473771002E-2</v>
      </c>
      <c r="AA45" s="168">
        <v>4.6794651670065086E-2</v>
      </c>
    </row>
    <row r="46" spans="1:27">
      <c r="A46" s="165">
        <v>27</v>
      </c>
      <c r="B46" s="211">
        <v>2051</v>
      </c>
      <c r="C46" s="212">
        <v>156.94999999999999</v>
      </c>
      <c r="D46" s="215">
        <v>1.1518824698393999E-2</v>
      </c>
      <c r="E46" s="215">
        <v>1.6329252072598999E-2</v>
      </c>
      <c r="F46" s="166">
        <v>3.6649248567719998E-2</v>
      </c>
      <c r="G46" s="166">
        <v>3.9507557400494997E-2</v>
      </c>
      <c r="H46" s="166">
        <v>4.7750833141501997E-2</v>
      </c>
      <c r="I46" s="166">
        <v>3.5505596330902001E-2</v>
      </c>
      <c r="J46" s="167">
        <v>1.2720747803029999E-2</v>
      </c>
      <c r="K46" s="167">
        <v>4.6693993458572003E-2</v>
      </c>
      <c r="L46" s="167">
        <v>3.4672063763982998E-2</v>
      </c>
      <c r="M46" s="168">
        <v>4.1912193387246E-2</v>
      </c>
      <c r="N46" s="168">
        <v>2.0036861295651E-2</v>
      </c>
      <c r="P46" s="165">
        <v>27</v>
      </c>
      <c r="Q46" s="211">
        <v>2051</v>
      </c>
      <c r="R46" s="212">
        <v>156.95275866442381</v>
      </c>
      <c r="S46" s="215">
        <v>3.7536383014558923E-2</v>
      </c>
      <c r="T46" s="215">
        <v>3.7536383014558923E-2</v>
      </c>
      <c r="U46" s="166">
        <v>4.9102504549171998E-2</v>
      </c>
      <c r="V46" s="166">
        <v>5.2069668643512E-2</v>
      </c>
      <c r="W46" s="166">
        <v>5.7268787540788998E-2</v>
      </c>
      <c r="X46" s="166">
        <v>4.7148561824667999E-2</v>
      </c>
      <c r="Y46" s="167">
        <v>4.1904146550993379E-2</v>
      </c>
      <c r="Z46" s="167">
        <v>4.7324925331288001E-2</v>
      </c>
      <c r="AA46" s="168">
        <v>4.6878868832597752E-2</v>
      </c>
    </row>
    <row r="47" spans="1:27">
      <c r="A47" s="165">
        <v>28</v>
      </c>
      <c r="B47" s="211">
        <v>2052</v>
      </c>
      <c r="C47" s="212">
        <v>156.94999999999999</v>
      </c>
      <c r="D47" s="215">
        <v>1.1324608034526999E-2</v>
      </c>
      <c r="E47" s="215">
        <v>1.6130213647712E-2</v>
      </c>
      <c r="F47" s="166">
        <v>3.8105958552457998E-2</v>
      </c>
      <c r="G47" s="166">
        <v>4.1202793578500999E-2</v>
      </c>
      <c r="H47" s="166">
        <v>5.0204040346404001E-2</v>
      </c>
      <c r="I47" s="166">
        <v>3.6865012163367003E-2</v>
      </c>
      <c r="J47" s="167">
        <v>1.247671266978E-2</v>
      </c>
      <c r="K47" s="167">
        <v>4.9056642260206999E-2</v>
      </c>
      <c r="L47" s="167">
        <v>3.5964559985125003E-2</v>
      </c>
      <c r="M47" s="168">
        <v>4.3828246939516001E-2</v>
      </c>
      <c r="N47" s="168">
        <v>1.9955240397131001E-2</v>
      </c>
      <c r="P47" s="165">
        <v>28</v>
      </c>
      <c r="Q47" s="211">
        <v>2052</v>
      </c>
      <c r="R47" s="212">
        <v>156.95275866442381</v>
      </c>
      <c r="S47" s="215">
        <v>3.7178713013027796E-2</v>
      </c>
      <c r="T47" s="215">
        <v>3.7178713013027796E-2</v>
      </c>
      <c r="U47" s="166">
        <v>5.0481184793761E-2</v>
      </c>
      <c r="V47" s="166">
        <v>5.3594262651477001E-2</v>
      </c>
      <c r="W47" s="166">
        <v>5.8992326632956997E-2</v>
      </c>
      <c r="X47" s="166">
        <v>4.8287216706746003E-2</v>
      </c>
      <c r="Y47" s="167">
        <v>4.1973323099981134E-2</v>
      </c>
      <c r="Z47" s="167">
        <v>4.8605022771540003E-2</v>
      </c>
      <c r="AA47" s="168">
        <v>4.6963237562247857E-2</v>
      </c>
    </row>
    <row r="48" spans="1:27">
      <c r="A48" s="165">
        <v>29</v>
      </c>
      <c r="B48" s="211">
        <v>2053</v>
      </c>
      <c r="C48" s="212">
        <v>156.94999999999999</v>
      </c>
      <c r="D48" s="215">
        <v>1.1133666020072E-2</v>
      </c>
      <c r="E48" s="215">
        <v>1.5933601316463E-2</v>
      </c>
      <c r="F48" s="166">
        <v>3.9620568877928003E-2</v>
      </c>
      <c r="G48" s="166">
        <v>4.2970770920180999E-2</v>
      </c>
      <c r="H48" s="166">
        <v>5.2783281490283003E-2</v>
      </c>
      <c r="I48" s="166">
        <v>3.8276476450060999E-2</v>
      </c>
      <c r="J48" s="167">
        <v>1.2237359112422999E-2</v>
      </c>
      <c r="K48" s="167">
        <v>5.1538837687573003E-2</v>
      </c>
      <c r="L48" s="167">
        <v>3.7305237545948E-2</v>
      </c>
      <c r="M48" s="168">
        <v>4.5831894600290003E-2</v>
      </c>
      <c r="N48" s="168">
        <v>1.9873951984372001E-2</v>
      </c>
      <c r="P48" s="165">
        <v>29</v>
      </c>
      <c r="Q48" s="211">
        <v>2053</v>
      </c>
      <c r="R48" s="212">
        <v>156.95275866442381</v>
      </c>
      <c r="S48" s="215">
        <v>3.6824451113709016E-2</v>
      </c>
      <c r="T48" s="215">
        <v>3.6824451113709016E-2</v>
      </c>
      <c r="U48" s="166">
        <v>5.1898575064125999E-2</v>
      </c>
      <c r="V48" s="166">
        <v>5.5163496599539001E-2</v>
      </c>
      <c r="W48" s="166">
        <v>6.0767736685377001E-2</v>
      </c>
      <c r="X48" s="166">
        <v>4.9453370517535997E-2</v>
      </c>
      <c r="Y48" s="167">
        <v>4.2042613847570312E-2</v>
      </c>
      <c r="Z48" s="167">
        <v>4.9919745717168999E-2</v>
      </c>
      <c r="AA48" s="168">
        <v>4.7047758131793418E-2</v>
      </c>
    </row>
    <row r="49" spans="1:27">
      <c r="A49" s="169">
        <v>30</v>
      </c>
      <c r="B49" s="213">
        <v>2054</v>
      </c>
      <c r="C49" s="214">
        <v>156.94999999999999</v>
      </c>
      <c r="D49" s="216">
        <v>1.0945943441801999E-2</v>
      </c>
      <c r="E49" s="216">
        <v>1.5739385507025E-2</v>
      </c>
      <c r="F49" s="170">
        <v>4.1195380928408E-2</v>
      </c>
      <c r="G49" s="170">
        <v>4.4814610687905002E-2</v>
      </c>
      <c r="H49" s="170">
        <v>5.5495031588269003E-2</v>
      </c>
      <c r="I49" s="170">
        <v>3.9741981989307E-2</v>
      </c>
      <c r="J49" s="171">
        <v>1.2002597319495E-2</v>
      </c>
      <c r="K49" s="171">
        <v>5.4146628627712003E-2</v>
      </c>
      <c r="L49" s="171">
        <v>3.8695892537965002E-2</v>
      </c>
      <c r="M49" s="172">
        <v>4.7927140812884003E-2</v>
      </c>
      <c r="N49" s="172">
        <v>1.9792994702982E-2</v>
      </c>
      <c r="P49" s="169">
        <v>30</v>
      </c>
      <c r="Q49" s="213">
        <v>2054</v>
      </c>
      <c r="R49" s="214">
        <v>156.95275866442381</v>
      </c>
      <c r="S49" s="216">
        <v>3.6473564842085172E-2</v>
      </c>
      <c r="T49" s="216">
        <v>3.6473564842085172E-2</v>
      </c>
      <c r="U49" s="170">
        <v>5.3355762244702003E-2</v>
      </c>
      <c r="V49" s="170">
        <v>5.6778677540093997E-2</v>
      </c>
      <c r="W49" s="170">
        <v>6.2596578786237006E-2</v>
      </c>
      <c r="X49" s="170">
        <v>5.0647687366146998E-2</v>
      </c>
      <c r="Y49" s="171">
        <v>4.2112018982283186E-2</v>
      </c>
      <c r="Z49" s="171">
        <v>5.1270030757519E-2</v>
      </c>
      <c r="AA49" s="172">
        <v>4.7132430814503384E-2</v>
      </c>
    </row>
    <row r="50" spans="1:27">
      <c r="A50" s="127" t="s">
        <v>243</v>
      </c>
      <c r="B50" s="127"/>
      <c r="C50" s="127"/>
      <c r="D50" s="127"/>
      <c r="J50" s="127"/>
      <c r="L50" s="127"/>
      <c r="P50" s="127" t="s">
        <v>243</v>
      </c>
      <c r="Q50" s="127"/>
      <c r="R50" s="127"/>
      <c r="S50" s="127"/>
      <c r="Y50" s="127"/>
    </row>
    <row r="51" spans="1:27">
      <c r="A51" s="127" t="s">
        <v>244</v>
      </c>
      <c r="B51" s="127"/>
      <c r="C51" s="127"/>
      <c r="D51" s="127"/>
      <c r="P51" s="127" t="s">
        <v>244</v>
      </c>
      <c r="Q51" s="127"/>
      <c r="R51" s="127"/>
      <c r="S51" s="127"/>
    </row>
    <row r="52" spans="1:27">
      <c r="A52" s="127" t="s">
        <v>245</v>
      </c>
      <c r="B52" s="127"/>
      <c r="C52" s="127"/>
      <c r="D52" s="127"/>
      <c r="P52" s="127" t="s">
        <v>245</v>
      </c>
      <c r="Q52" s="127"/>
      <c r="R52" s="127"/>
      <c r="S52" s="127"/>
    </row>
    <row r="53" spans="1:27">
      <c r="D53" s="173"/>
      <c r="E53" s="173"/>
      <c r="F53" s="173"/>
      <c r="G53" s="173"/>
      <c r="H53" s="173"/>
      <c r="I53" s="173"/>
      <c r="J53" s="173"/>
      <c r="K53" s="173"/>
      <c r="L53" s="173"/>
      <c r="M53" s="173"/>
      <c r="N53" s="173"/>
      <c r="S53" s="173"/>
      <c r="T53" s="173"/>
      <c r="U53" s="173"/>
      <c r="V53" s="173"/>
      <c r="W53" s="173"/>
      <c r="X53" s="173"/>
      <c r="Y53" s="173"/>
      <c r="Z53" s="173"/>
      <c r="AA53" s="173"/>
    </row>
    <row r="55" spans="1:27">
      <c r="D55" s="174"/>
      <c r="E55" s="174"/>
      <c r="F55" s="174"/>
      <c r="G55" s="174"/>
      <c r="H55" s="174"/>
      <c r="I55" s="174"/>
      <c r="J55" s="174"/>
      <c r="K55" s="174"/>
      <c r="L55" s="174"/>
      <c r="M55" s="174"/>
      <c r="N55" s="174"/>
      <c r="S55" s="174"/>
      <c r="T55" s="174"/>
      <c r="U55" s="174"/>
      <c r="V55" s="174"/>
      <c r="W55" s="174"/>
      <c r="X55" s="174"/>
      <c r="Y55" s="174"/>
      <c r="Z55" s="174"/>
      <c r="AA55" s="174"/>
    </row>
  </sheetData>
  <mergeCells count="7">
    <mergeCell ref="U2:X2"/>
    <mergeCell ref="Y2:Z2"/>
    <mergeCell ref="D2:E2"/>
    <mergeCell ref="F2:I2"/>
    <mergeCell ref="J2:L2"/>
    <mergeCell ref="M2:N2"/>
    <mergeCell ref="S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686B7-A624-490B-8752-56FAF876FAA6}">
  <dimension ref="A1:B2"/>
  <sheetViews>
    <sheetView workbookViewId="0">
      <selection activeCell="B19" sqref="B19"/>
    </sheetView>
  </sheetViews>
  <sheetFormatPr defaultRowHeight="12.5"/>
  <cols>
    <col min="1" max="1" width="26.1796875" customWidth="1"/>
    <col min="2" max="2" width="55.7265625" customWidth="1"/>
  </cols>
  <sheetData>
    <row r="1" spans="1:2" ht="13">
      <c r="A1" s="208" t="s">
        <v>246</v>
      </c>
      <c r="B1" s="208" t="s">
        <v>247</v>
      </c>
    </row>
    <row r="2" spans="1:2" ht="25">
      <c r="A2" s="209">
        <v>45750</v>
      </c>
      <c r="B2" s="210" t="s">
        <v>248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e792f8-2e21-4a94-8665-f06d721a6b43" xsi:nil="true"/>
    <lcf76f155ced4ddcb4097134ff3c332f xmlns="41a3c0c0-4881-442b-b6bc-23f8518ff06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813601547B1A48ABC09BA2FAED8AC9" ma:contentTypeVersion="16" ma:contentTypeDescription="Create a new document." ma:contentTypeScope="" ma:versionID="05870e4a58d4efffa9060f8100ac8d7f">
  <xsd:schema xmlns:xsd="http://www.w3.org/2001/XMLSchema" xmlns:xs="http://www.w3.org/2001/XMLSchema" xmlns:p="http://schemas.microsoft.com/office/2006/metadata/properties" xmlns:ns2="41a3c0c0-4881-442b-b6bc-23f8518ff066" xmlns:ns3="93e792f8-2e21-4a94-8665-f06d721a6b43" targetNamespace="http://schemas.microsoft.com/office/2006/metadata/properties" ma:root="true" ma:fieldsID="42759cadcba2cf9c38f726c2ff48d5a3" ns2:_="" ns3:_="">
    <xsd:import namespace="41a3c0c0-4881-442b-b6bc-23f8518ff066"/>
    <xsd:import namespace="93e792f8-2e21-4a94-8665-f06d721a6b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3c0c0-4881-442b-b6bc-23f8518ff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e792f8-2e21-4a94-8665-f06d721a6b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a4d789-438e-4f35-99bd-e04f766a5c5f}" ma:internalName="TaxCatchAll" ma:showField="CatchAllData" ma:web="93e792f8-2e21-4a94-8665-f06d721a6b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C2960F-E44A-4E53-9D11-7AC8BC4BF804}">
  <ds:schemaRefs>
    <ds:schemaRef ds:uri="http://schemas.openxmlformats.org/package/2006/metadata/core-properties"/>
    <ds:schemaRef ds:uri="http://www.w3.org/XML/1998/namespace"/>
    <ds:schemaRef ds:uri="41a3c0c0-4881-442b-b6bc-23f8518ff066"/>
    <ds:schemaRef ds:uri="93e792f8-2e21-4a94-8665-f06d721a6b43"/>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6754E6A-4124-49B6-B98C-1E1547246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3c0c0-4881-442b-b6bc-23f8518ff066"/>
    <ds:schemaRef ds:uri="93e792f8-2e21-4a94-8665-f06d721a6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8A8A0-9822-41DE-9DA1-537139E82A36}">
  <ds:schemaRefs>
    <ds:schemaRef ds:uri="http://schemas.microsoft.com/sharepoint/v3/contenttype/forms"/>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Custom pg1</vt:lpstr>
      <vt:lpstr>Custom pg2</vt:lpstr>
      <vt:lpstr>Narrative Based Worksheet</vt:lpstr>
      <vt:lpstr>Submittal Requirements</vt:lpstr>
      <vt:lpstr>Avoided Costs Master</vt:lpstr>
      <vt:lpstr>Version History</vt:lpstr>
      <vt:lpstr>Avoided_Cost_Category</vt:lpstr>
      <vt:lpstr>'Custom pg2'!Category</vt:lpstr>
      <vt:lpstr>Category</vt:lpstr>
      <vt:lpstr>Cover!Print_Area</vt:lpstr>
      <vt:lpstr>'Custom pg1'!Print_Area</vt:lpstr>
      <vt:lpstr>'Custom pg2'!Print_Area</vt:lpstr>
      <vt:lpstr>'Narrative Based Worksheet'!Print_Area</vt:lpstr>
      <vt:lpstr>'Submittal Requirements'!Print_Area</vt:lpstr>
    </vt:vector>
  </TitlesOfParts>
  <Manager/>
  <Company>Kema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TEP Large Business Prgram Rebate Application</dc:title>
  <dc:subject>Custom Measures for Existing Facilities</dc:subject>
  <dc:creator>Ed.Walsh@dnvgl.com;Patrick J. O'Leary Jr.</dc:creator>
  <cp:keywords>Retrofit Custom Application v2014.1</cp:keywords>
  <dc:description/>
  <cp:lastModifiedBy>Sherri Ehlers</cp:lastModifiedBy>
  <cp:revision/>
  <dcterms:created xsi:type="dcterms:W3CDTF">2003-03-20T18:04:27Z</dcterms:created>
  <dcterms:modified xsi:type="dcterms:W3CDTF">2025-06-30T04:59:01Z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2022-11-16T05:39:28Z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4d7ee2e1-fb2d-45f6-9d5a-df752de6c743</vt:lpwstr>
  </property>
  <property fmtid="{D5CDD505-2E9C-101B-9397-08002B2CF9AE}" pid="8" name="MSIP_Label_48141450-2387-4aca-b41f-19cd6be9dd3c_ContentBits">
    <vt:lpwstr>0</vt:lpwstr>
  </property>
  <property fmtid="{D5CDD505-2E9C-101B-9397-08002B2CF9AE}" pid="9" name="ContentTypeId">
    <vt:lpwstr>0x010100AA813601547B1A48ABC09BA2FAED8AC9</vt:lpwstr>
  </property>
  <property fmtid="{D5CDD505-2E9C-101B-9397-08002B2CF9AE}" pid="10" name="MediaServiceImageTags">
    <vt:lpwstr/>
  </property>
</Properties>
</file>